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1925" tabRatio="819" firstSheet="4" activeTab="9"/>
  </bookViews>
  <sheets>
    <sheet name="1-1曲靖经开区一般公共预算收入情况表" sheetId="28" r:id="rId1"/>
    <sheet name="1-2曲靖经开区一般公共预算支出情况表" sheetId="29" r:id="rId2"/>
    <sheet name="1-3区本级一般公共预算收入情况表" sheetId="31" r:id="rId3"/>
    <sheet name="1-4区本级一般公共预算支出情况表（公开到项级）" sheetId="33" r:id="rId4"/>
    <sheet name="1-5区本级一般公共预算基本支出情况表（公开到款级）" sheetId="132" r:id="rId5"/>
    <sheet name="1-6区本级一般公共预算支出表(区对下转移支付项目)" sheetId="35" r:id="rId6"/>
    <sheet name="1-7曲靖经开区分地区税收返还和转移支付预算表" sheetId="36" r:id="rId7"/>
    <sheet name="1-8曲靖经开区区本级“三公”经费预算财政拨款情况统计表" sheetId="131" r:id="rId8"/>
    <sheet name="2-1曲靖经开区政府性基金预算收入情况表" sheetId="54" r:id="rId9"/>
    <sheet name="2-2曲靖经开区政府性基金预算支出情况表" sheetId="55" r:id="rId10"/>
    <sheet name="2-3曲靖经开区本级政府性基金预算收入情况表" sheetId="56" r:id="rId11"/>
    <sheet name="2-4区本级政府性基金预算支出情况表（公开到项级）" sheetId="57" r:id="rId12"/>
    <sheet name="2-5区本级政府性基金支出表(对下转移支付)" sheetId="58" r:id="rId13"/>
    <sheet name="3-1曲靖经开区国有资本经营收入预算情况表" sheetId="108" r:id="rId14"/>
    <sheet name="3-2曲靖经开区国有资本经营支出预算情况表" sheetId="109" r:id="rId15"/>
    <sheet name="3-3区本级国有资本经营收入预算情况表" sheetId="110" r:id="rId16"/>
    <sheet name="3-4区本级国有资本经营支出预算情况表（公开到项级）" sheetId="111" r:id="rId17"/>
    <sheet name="3-5 曲靖经开区国有资本经营预算转移支付表 （分地区）" sheetId="129" r:id="rId18"/>
    <sheet name="3-6 国有资本经营预算转移支付表（分项目）" sheetId="130" r:id="rId19"/>
    <sheet name="4-1曲靖经开区社会保险基金收入预算情况表" sheetId="113" r:id="rId20"/>
    <sheet name="4-2曲靖经开区社会保险基金支出预算情况表" sheetId="114" r:id="rId21"/>
    <sheet name="4-3区本级社会保险基金收入预算情况表" sheetId="117" r:id="rId22"/>
    <sheet name="4-4区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曲靖经开区区本级政府专项债务限额和余额情况表" sheetId="125" r:id="rId30"/>
    <sheet name="5-8 2025年年初新增地方政府债券资金安排表" sheetId="126" r:id="rId31"/>
    <sheet name="6-1重大政策和重点项目绩效目标表" sheetId="133" r:id="rId32"/>
    <sheet name="6-2重点工作情况解释说明汇总表" sheetId="128" r:id="rId33"/>
  </sheets>
  <externalReferences>
    <externalReference r:id="rId34"/>
    <externalReference r:id="rId35"/>
    <externalReference r:id="rId36"/>
  </externalReferences>
  <definedNames>
    <definedName name="_xlnm._FilterDatabase" localSheetId="3" hidden="1">'1-4区本级一般公共预算支出情况表（公开到项级）'!$A$3:$G$1277</definedName>
    <definedName name="_xlnm._FilterDatabase" localSheetId="4" hidden="1">'1-5区本级一般公共预算基本支出情况表（公开到款级）'!$A$3:$B$31</definedName>
    <definedName name="_xlnm._FilterDatabase" localSheetId="5" hidden="1">'1-6区本级一般公共预算支出表(区对下转移支付项目)'!$A$3:$E$42</definedName>
    <definedName name="_xlnm._FilterDatabase" localSheetId="19" hidden="1">'4-1曲靖经开区社会保险基金收入预算情况表'!$A$3:$E$40</definedName>
    <definedName name="_xlnm._FilterDatabase" localSheetId="20" hidden="1">'4-2曲靖经开区社会保险基金支出预算情况表'!$A$3:$E$22</definedName>
    <definedName name="_xlnm._FilterDatabase" localSheetId="21" hidden="1">'4-3区本级社会保险基金收入预算情况表'!$A$3:$E$40</definedName>
    <definedName name="_xlnm._FilterDatabase" localSheetId="22" hidden="1">'4-4区本级社会保险基金支出预算情况表'!$A$3:$F$22</definedName>
    <definedName name="_xlnm._FilterDatabase" localSheetId="0" hidden="1">'1-1曲靖经开区一般公共预算收入情况表'!$A$4:$F$41</definedName>
    <definedName name="_xlnm._FilterDatabase" localSheetId="1" hidden="1">'1-2曲靖经开区一般公共预算支出情况表'!$A$3:$F$39</definedName>
    <definedName name="_xlnm._FilterDatabase" localSheetId="8" hidden="1">'2-1曲靖经开区政府性基金预算收入情况表'!$A$3:$F$43</definedName>
    <definedName name="_xlnm._FilterDatabase" localSheetId="9" hidden="1">'2-2曲靖经开区政府性基金预算支出情况表'!$A$3:$G$291</definedName>
    <definedName name="_xlnm._FilterDatabase" localSheetId="10" hidden="1">'2-3曲靖经开区本级政府性基金预算收入情况表'!$A$3:$F$43</definedName>
    <definedName name="_xlnm._FilterDatabase" localSheetId="13" hidden="1">'3-1曲靖经开区国有资本经营收入预算情况表'!$A$3:$E$41</definedName>
    <definedName name="_xlnm._FilterDatabase" localSheetId="14" hidden="1">'3-2曲靖经开区国有资本经营支出预算情况表'!$A$3:$E$28</definedName>
    <definedName name="_xlnm._FilterDatabase" localSheetId="15" hidden="1">'3-3区本级国有资本经营收入预算情况表'!$A$3:$E$35</definedName>
    <definedName name="_xlnm._FilterDatabase" localSheetId="16" hidden="1">'3-4区本级国有资本经营支出预算情况表（公开到项级）'!$A$3:$E$21</definedName>
    <definedName name="_xlnm._FilterDatabase" localSheetId="11" hidden="1">'2-4区本级政府性基金预算支出情况表（公开到项级）'!$A$3:$G$292</definedName>
    <definedName name="_xlnm._FilterDatabase" localSheetId="2" hidden="1">'1-3区本级一般公共预算收入情况表'!$A$3:$F$41</definedName>
    <definedName name="_xlnm._FilterDatabase" localSheetId="12" hidden="1">'2-5区本级政府性基金支出表(对下转移支付)'!$A$3:$E$18</definedName>
    <definedName name="_lst_r_地方财政预算表2015年全省汇总_10_科目编码名称">[2]_ESList!$A$1:$A$27</definedName>
    <definedName name="_xlnm.Print_Area" localSheetId="0">'1-1曲靖经开区一般公共预算收入情况表'!$B$1:$E$41</definedName>
    <definedName name="_xlnm.Print_Area" localSheetId="1">'1-2曲靖经开区一般公共预算支出情况表'!$B$1:$E$38</definedName>
    <definedName name="_xlnm.Print_Area" localSheetId="2">'1-3区本级一般公共预算收入情况表'!$B$1:$E$41</definedName>
    <definedName name="_xlnm.Print_Area" localSheetId="3">'1-4区本级一般公共预算支出情况表（公开到项级）'!$B$1:$E$1277</definedName>
    <definedName name="_xlnm.Print_Area" localSheetId="5">'1-6区本级一般公共预算支出表(区对下转移支付项目)'!$A$1:$C$42</definedName>
    <definedName name="_xlnm.Print_Area" localSheetId="6">'1-7曲靖经开区分地区税收返还和转移支付预算表'!$A$1:$D$21</definedName>
    <definedName name="_xlnm.Print_Area" localSheetId="8">'2-1曲靖经开区政府性基金预算收入情况表'!$B$1:$E$43</definedName>
    <definedName name="_xlnm.Print_Area" localSheetId="9">'2-2曲靖经开区政府性基金预算支出情况表'!$B$1:$E$291</definedName>
    <definedName name="_xlnm.Print_Area" localSheetId="10">'2-3曲靖经开区本级政府性基金预算收入情况表'!$B$1:$E$43</definedName>
    <definedName name="_xlnm.Print_Area" localSheetId="11">'2-4区本级政府性基金预算支出情况表（公开到项级）'!$B$1:$E$292</definedName>
    <definedName name="_xlnm.Print_Area" localSheetId="12">'2-5区本级政府性基金支出表(对下转移支付)'!$A$1:$D$15</definedName>
    <definedName name="_xlnm.Print_Titles" localSheetId="0">'1-1曲靖经开区一般公共预算收入情况表'!$2:$4</definedName>
    <definedName name="_xlnm.Print_Titles" localSheetId="1">'1-2曲靖经开区一般公共预算支出情况表'!$1:$3</definedName>
    <definedName name="_xlnm.Print_Titles" localSheetId="2">'1-3区本级一般公共预算收入情况表'!$1:$3</definedName>
    <definedName name="_xlnm.Print_Titles" localSheetId="3">'1-4区本级一般公共预算支出情况表（公开到项级）'!$1:$3</definedName>
    <definedName name="_xlnm.Print_Titles" localSheetId="5">'1-6区本级一般公共预算支出表(区对下转移支付项目)'!$1:$3</definedName>
    <definedName name="_xlnm.Print_Titles" localSheetId="6">'1-7曲靖经开区分地区税收返还和转移支付预算表'!$1:$3</definedName>
    <definedName name="_xlnm.Print_Titles" localSheetId="8">'2-1曲靖经开区政府性基金预算收入情况表'!$1:$3</definedName>
    <definedName name="_xlnm.Print_Titles" localSheetId="9">'2-2曲靖经开区政府性基金预算支出情况表'!$1:$3</definedName>
    <definedName name="_xlnm.Print_Titles" localSheetId="10">'2-3曲靖经开区本级政府性基金预算收入情况表'!$1:$3</definedName>
    <definedName name="_xlnm.Print_Titles" localSheetId="11">'2-4区本级政府性基金预算支出情况表（公开到项级）'!$1:$3</definedName>
    <definedName name="_xlnm.Print_Titles" localSheetId="12">'2-5区本级政府性基金支出表(对下转移支付)'!$1:$3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'3-1曲靖经开区国有资本经营收入预算情况表'!$A$1:$D$41</definedName>
    <definedName name="_xlnm.Print_Titles" localSheetId="13">'3-1曲靖经开区国有资本经营收入预算情况表'!$1:$3</definedName>
    <definedName name="专项收入年初预算数" localSheetId="13">#REF!</definedName>
    <definedName name="专项收入全年预计数" localSheetId="13">#REF!</definedName>
    <definedName name="_xlnm.Print_Area" localSheetId="14">'3-2曲靖经开区国有资本经营支出预算情况表'!$A$1:$D$28</definedName>
    <definedName name="_xlnm.Print_Titles" localSheetId="14">'3-2曲靖经开区国有资本经营支出预算情况表'!$1:$3</definedName>
    <definedName name="专项收入年初预算数" localSheetId="14">#REF!</definedName>
    <definedName name="专项收入全年预计数" localSheetId="14">#REF!</definedName>
    <definedName name="_xlnm.Print_Area" localSheetId="15">'3-3区本级国有资本经营收入预算情况表'!$A$1:$D$35</definedName>
    <definedName name="_xlnm.Print_Titles" localSheetId="15">'3-3区本级国有资本经营收入预算情况表'!$1:$3</definedName>
    <definedName name="专项收入年初预算数" localSheetId="15">#REF!</definedName>
    <definedName name="专项收入全年预计数" localSheetId="15">#REF!</definedName>
    <definedName name="_xlnm.Print_Area" localSheetId="16">'3-4区本级国有资本经营支出预算情况表（公开到项级）'!$A$1:$D$21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'4-1曲靖经开区社会保险基金收入预算情况表'!$A$1:$D$40</definedName>
    <definedName name="_xlnm.Print_Titles" localSheetId="19">'4-1曲靖经开区社会保险基金收入预算情况表'!$1:$3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'4-2曲靖经开区社会保险基金支出预算情况表'!$A$1:$D$22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'4-3区本级社会保险基金收入预算情况表'!$A$1:$D$40</definedName>
    <definedName name="_xlnm.Print_Titles" localSheetId="21">'4-3区本级社会保险基金收入预算情况表'!$1:$3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'1-5区本级一般公共预算基本支出情况表（公开到款级）'!$A$1:$B$31</definedName>
    <definedName name="_xlnm.Print_Titles" localSheetId="4">'1-5区本级一般公共预算基本支出情况表（公开到款级）'!$1:$3</definedName>
    <definedName name="_xlnm.Print_Area" localSheetId="17">'3-5 曲靖经开区国有资本经营预算转移支付表 （分地区）'!$A$1:$B$20</definedName>
    <definedName name="_xlnm.Print_Area" localSheetId="18">'3-6 国有资本经营预算转移支付表（分项目）'!$A$1:$B$19</definedName>
    <definedName name="专项收入年初预算数" localSheetId="31">#REF!</definedName>
    <definedName name="专项收入全年预计数" localSheetId="31">#REF!</definedName>
    <definedName name="_xlnm.Print_Area" localSheetId="31">'6-1重大政策和重点项目绩效目标表'!#REF!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<sst xmlns="http://schemas.openxmlformats.org/spreadsheetml/2006/main" count="3423" uniqueCount="2059">
  <si>
    <t>附件1</t>
  </si>
  <si>
    <t>1-1  2024年曲靖经开区一般公共预算收入情况表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</si>
  <si>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</si>
  <si>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</si>
  <si>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</si>
  <si>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</si>
  <si>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</si>
  <si>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</si>
  <si>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</si>
  <si>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</si>
  <si>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</si>
  <si>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</si>
  <si>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</si>
  <si>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</si>
  <si>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</si>
  <si>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</si>
  <si>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</si>
  <si>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</si>
  <si>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</si>
  <si>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</si>
  <si>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</si>
  <si>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</si>
  <si>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</si>
  <si>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</si>
  <si>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</si>
  <si>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</si>
  <si>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</si>
  <si>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</si>
  <si>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</si>
  <si>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</si>
  <si>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</si>
  <si>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</si>
  <si>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</si>
  <si>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</si>
  <si>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</si>
  <si>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</si>
  <si>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</si>
  <si>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</si>
  <si>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</si>
  <si>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</si>
  <si>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</si>
  <si>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</si>
  <si>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</si>
  <si>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</si>
  <si>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</si>
  <si>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</si>
  <si>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</si>
  <si>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</si>
  <si>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</si>
  <si>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</si>
  <si>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</si>
  <si>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</si>
  <si>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</si>
  <si>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</si>
  <si>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</si>
  <si>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</si>
  <si>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</si>
  <si>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</si>
  <si>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</si>
  <si>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</si>
  <si>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</si>
  <si>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</si>
  <si>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</si>
  <si>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</si>
  <si>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</si>
  <si>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</si>
  <si>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地方政府一般债务转贷收入</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</si>
  <si>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</si>
  <si>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</si>
  <si>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</si>
  <si>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</si>
  <si>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</si>
  <si>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</si>
  <si>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</si>
  <si>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</si>
  <si>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</si>
  <si>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</si>
  <si>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</si>
  <si>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</si>
  <si>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</si>
  <si>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</si>
  <si>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</si>
  <si>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</si>
  <si>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</si>
  <si>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</si>
  <si>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</si>
  <si>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</si>
  <si>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</si>
  <si>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</si>
  <si>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</si>
  <si>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</si>
  <si>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</si>
  <si>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</si>
  <si>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</si>
  <si>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</si>
  <si>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</si>
  <si>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</si>
  <si>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</si>
  <si>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</si>
  <si>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</si>
  <si>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</si>
  <si>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</si>
  <si>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</si>
  <si>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</si>
  <si>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</si>
  <si>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</si>
  <si>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</si>
  <si>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</si>
  <si>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</si>
  <si>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</si>
  <si>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</si>
  <si>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</si>
  <si>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</si>
  <si>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</si>
  <si>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</si>
  <si>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</si>
  <si>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</si>
  <si>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</si>
  <si>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</si>
  <si>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</si>
  <si>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</si>
  <si>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</si>
  <si>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</si>
  <si>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</si>
  <si>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</si>
  <si>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</si>
  <si>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</si>
  <si>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</si>
  <si>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</si>
  <si>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2025年区本级一般公共预算收入情况表</t>
  </si>
  <si>
    <t>2024年预算数</t>
  </si>
  <si>
    <t>比上年预算数增长%</t>
  </si>
  <si>
    <t>区本级一般公共预算收入</t>
  </si>
  <si>
    <t xml:space="preserve">   上解收入</t>
  </si>
  <si>
    <t>1-3  2025年区本级一般公共预算支出情况表</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</si>
  <si>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</si>
  <si>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</si>
  <si>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</si>
  <si>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</si>
  <si>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</si>
  <si>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</si>
  <si>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</si>
  <si>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</si>
  <si>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</si>
  <si>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</si>
  <si>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</si>
  <si>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</si>
  <si>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</si>
  <si>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</si>
  <si>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</si>
  <si>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</si>
  <si>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</si>
  <si>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</si>
  <si>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</si>
  <si>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</si>
  <si>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</si>
  <si>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</si>
  <si>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</si>
  <si>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</si>
  <si>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</si>
  <si>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</si>
  <si>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</si>
  <si>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</si>
  <si>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</si>
  <si>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</si>
  <si>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</si>
  <si>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</si>
  <si>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</si>
  <si>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</si>
  <si>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</si>
  <si>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</si>
  <si>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</si>
  <si>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</si>
  <si>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</si>
  <si>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</si>
  <si>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</si>
  <si>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</si>
  <si>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</si>
  <si>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</si>
  <si>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</si>
  <si>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</si>
  <si>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</si>
  <si>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</si>
  <si>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</si>
  <si>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</si>
  <si>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</si>
  <si>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</si>
  <si>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</si>
  <si>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</si>
  <si>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</si>
  <si>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</si>
  <si>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</si>
  <si>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</si>
  <si>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</si>
  <si>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</si>
  <si>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</si>
  <si>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</si>
  <si>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</si>
  <si>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</si>
  <si>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</si>
  <si>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</si>
  <si>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</si>
  <si>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</si>
  <si>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</si>
  <si>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</si>
  <si>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</si>
  <si>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</si>
  <si>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</si>
  <si>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</si>
  <si>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</si>
  <si>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</si>
  <si>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</si>
  <si>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</si>
  <si>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</si>
  <si>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</si>
  <si>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</si>
  <si>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</si>
  <si>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</si>
  <si>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</si>
  <si>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</si>
  <si>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</si>
  <si>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</si>
  <si>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</si>
  <si>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</si>
  <si>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</si>
  <si>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</si>
  <si>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</si>
  <si>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</si>
  <si>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</si>
  <si>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</si>
  <si>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</si>
  <si>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</si>
  <si>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</si>
  <si>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</si>
  <si>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</si>
  <si>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</si>
  <si>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</si>
  <si>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</si>
  <si>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</si>
  <si>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</si>
  <si>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</si>
  <si>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</si>
  <si>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</si>
  <si>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</si>
  <si>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</si>
  <si>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</si>
  <si>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</si>
  <si>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</si>
  <si>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</si>
  <si>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</si>
  <si>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</si>
  <si>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</si>
  <si>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</si>
  <si>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</si>
  <si>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</si>
  <si>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</si>
  <si>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</si>
  <si>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</si>
  <si>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</si>
  <si>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</si>
  <si>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</si>
  <si>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</si>
  <si>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</si>
  <si>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</si>
  <si>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</si>
  <si>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</si>
  <si>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</si>
  <si>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</si>
  <si>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</si>
  <si>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</si>
  <si>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</si>
  <si>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</si>
  <si>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</si>
  <si>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</si>
  <si>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</si>
  <si>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</si>
  <si>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</si>
  <si>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</si>
  <si>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</si>
  <si>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</si>
  <si>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</si>
  <si>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</si>
  <si>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</si>
  <si>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</si>
  <si>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</si>
  <si>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</si>
  <si>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</si>
  <si>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</si>
  <si>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</si>
  <si>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</si>
  <si>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</si>
  <si>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</si>
  <si>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</si>
  <si>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</si>
  <si>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</si>
  <si>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</si>
  <si>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</si>
  <si>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</si>
  <si>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</si>
  <si>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</si>
  <si>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</si>
  <si>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</si>
  <si>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</si>
  <si>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</si>
  <si>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</si>
  <si>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</si>
  <si>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</si>
  <si>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</si>
  <si>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</si>
  <si>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</si>
  <si>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</si>
  <si>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</si>
  <si>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</si>
  <si>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</si>
  <si>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</si>
  <si>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</si>
  <si>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</si>
  <si>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</si>
  <si>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</si>
  <si>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</si>
  <si>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</si>
  <si>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</si>
  <si>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</si>
  <si>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</si>
  <si>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</si>
  <si>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</si>
  <si>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</si>
  <si>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</si>
  <si>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</si>
  <si>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</si>
  <si>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</si>
  <si>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</si>
  <si>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</si>
  <si>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</si>
  <si>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</si>
  <si>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</si>
  <si>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</si>
  <si>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</si>
  <si>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</si>
  <si>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</si>
  <si>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</si>
  <si>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</si>
  <si>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</si>
  <si>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</si>
  <si>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</si>
  <si>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</si>
  <si>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</si>
  <si>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</si>
  <si>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</si>
  <si>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</si>
  <si>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</si>
  <si>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</si>
  <si>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</si>
  <si>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</si>
  <si>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</si>
  <si>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</si>
  <si>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</si>
  <si>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</si>
  <si>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</si>
  <si>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</si>
  <si>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</si>
  <si>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</si>
  <si>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</si>
  <si>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</si>
  <si>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</si>
  <si>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</si>
  <si>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</si>
  <si>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</si>
  <si>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</si>
  <si>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</si>
  <si>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</si>
  <si>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</si>
  <si>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</si>
  <si>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</si>
  <si>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</si>
  <si>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</si>
  <si>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</si>
  <si>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</si>
  <si>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</si>
  <si>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</si>
  <si>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</si>
  <si>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</si>
  <si>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</si>
  <si>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</si>
  <si>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</si>
  <si>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</si>
  <si>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</si>
  <si>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</si>
  <si>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</si>
  <si>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</si>
  <si>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</si>
  <si>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</si>
  <si>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</si>
  <si>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</si>
  <si>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</si>
  <si>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</si>
  <si>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</si>
  <si>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</si>
  <si>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</si>
  <si>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</si>
  <si>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</si>
  <si>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</si>
  <si>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</si>
  <si>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</si>
  <si>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</si>
  <si>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</si>
  <si>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</si>
  <si>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</si>
  <si>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</si>
  <si>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</si>
  <si>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</si>
  <si>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</si>
  <si>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</si>
  <si>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</si>
  <si>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</si>
  <si>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</si>
  <si>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</si>
  <si>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</si>
  <si>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</si>
  <si>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</si>
  <si>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</si>
  <si>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</si>
  <si>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</si>
  <si>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</si>
  <si>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</si>
  <si>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</si>
  <si>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</si>
  <si>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</si>
  <si>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</si>
  <si>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</si>
  <si>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</si>
  <si>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</si>
  <si>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</si>
  <si>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</si>
  <si>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</si>
  <si>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</si>
  <si>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</si>
  <si>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</si>
  <si>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</si>
  <si>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</si>
  <si>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</si>
  <si>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</si>
  <si>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</si>
  <si>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</si>
  <si>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</si>
  <si>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</si>
  <si>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</si>
  <si>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</si>
  <si>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</si>
  <si>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</si>
  <si>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</si>
  <si>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</si>
  <si>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</si>
  <si>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</si>
  <si>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</si>
  <si>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</si>
  <si>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</si>
  <si>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</si>
  <si>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</si>
  <si>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</si>
  <si>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</si>
  <si>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</si>
  <si>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</si>
  <si>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</si>
  <si>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</si>
  <si>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</si>
  <si>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</si>
  <si>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</si>
  <si>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</si>
  <si>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</si>
  <si>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</si>
  <si>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</si>
  <si>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</si>
  <si>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</si>
  <si>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</si>
  <si>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</si>
  <si>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</si>
  <si>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</si>
  <si>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</si>
  <si>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</si>
  <si>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</si>
  <si>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</si>
  <si>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</si>
  <si>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</si>
  <si>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</si>
  <si>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</si>
  <si>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</si>
  <si>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</si>
  <si>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</si>
  <si>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</si>
  <si>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</si>
  <si>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</si>
  <si>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</si>
  <si>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</si>
  <si>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</si>
  <si>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</si>
  <si>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</si>
  <si>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</si>
  <si>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</si>
  <si>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</si>
  <si>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</si>
  <si>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</si>
  <si>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</si>
  <si>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</si>
  <si>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</si>
  <si>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</si>
  <si>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</si>
  <si>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</si>
  <si>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</si>
  <si>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</si>
  <si>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</si>
  <si>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</si>
  <si>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</si>
  <si>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</si>
  <si>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</si>
  <si>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</si>
  <si>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</si>
  <si>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</si>
  <si>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</si>
  <si>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</si>
  <si>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</si>
  <si>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</si>
  <si>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</si>
  <si>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</si>
  <si>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</si>
  <si>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</si>
  <si>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</si>
  <si>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</si>
  <si>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</si>
  <si>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</si>
  <si>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</si>
  <si>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</si>
  <si>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</si>
  <si>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</si>
  <si>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</si>
  <si>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</si>
  <si>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</si>
  <si>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</si>
  <si>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</si>
  <si>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</si>
  <si>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</si>
  <si>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</si>
  <si>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</si>
  <si>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</si>
  <si>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</si>
  <si>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</si>
  <si>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</si>
  <si>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</si>
  <si>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</si>
  <si>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</si>
  <si>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</si>
  <si>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</si>
  <si>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</si>
  <si>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</si>
  <si>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</si>
  <si>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</si>
  <si>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</si>
  <si>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</si>
  <si>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</si>
  <si>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</si>
  <si>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</si>
  <si>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</si>
  <si>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</si>
  <si>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</si>
  <si>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</si>
  <si>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</si>
  <si>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</si>
  <si>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</si>
  <si>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</si>
  <si>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</si>
  <si>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</si>
  <si>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</si>
  <si>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</si>
  <si>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</si>
  <si>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</si>
  <si>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</si>
  <si>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</si>
  <si>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</si>
  <si>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</si>
  <si>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</si>
  <si>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</si>
  <si>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</si>
  <si>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</si>
  <si>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</si>
  <si>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</si>
  <si>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</si>
  <si>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</si>
  <si>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</si>
  <si>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</si>
  <si>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</si>
  <si>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</si>
  <si>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</si>
  <si>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</si>
  <si>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</si>
  <si>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</si>
  <si>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</si>
  <si>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</si>
  <si>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</si>
  <si>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</si>
  <si>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</si>
  <si>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</si>
  <si>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</si>
  <si>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</si>
  <si>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</si>
  <si>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</si>
  <si>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</si>
  <si>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</si>
  <si>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</si>
  <si>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</si>
  <si>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</si>
  <si>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</si>
  <si>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</si>
  <si>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</si>
  <si>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</si>
  <si>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</si>
  <si>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</si>
  <si>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</si>
  <si>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</si>
  <si>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</si>
  <si>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</si>
  <si>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</si>
  <si>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</si>
  <si>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</si>
  <si>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</si>
  <si>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</si>
  <si>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</si>
  <si>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</si>
  <si>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</si>
  <si>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</si>
  <si>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</si>
  <si>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</si>
  <si>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</si>
  <si>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</si>
  <si>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</si>
  <si>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</si>
  <si>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</si>
  <si>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</si>
  <si>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</si>
  <si>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</si>
  <si>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</si>
  <si>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</si>
  <si>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</si>
  <si>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</si>
  <si>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</si>
  <si>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</si>
  <si>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</si>
  <si>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</si>
  <si>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</si>
  <si>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</si>
  <si>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</si>
  <si>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</si>
  <si>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</si>
  <si>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</si>
  <si>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</si>
  <si>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</si>
  <si>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</si>
  <si>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</si>
  <si>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</si>
  <si>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</si>
  <si>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</si>
  <si>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</si>
  <si>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</si>
  <si>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</si>
  <si>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</si>
  <si>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</si>
  <si>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</si>
  <si>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</si>
  <si>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</si>
  <si>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</si>
  <si>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</si>
  <si>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</si>
  <si>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</si>
  <si>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</si>
  <si>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</si>
  <si>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</si>
  <si>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</si>
  <si>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</si>
  <si>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</si>
  <si>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</si>
  <si>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</si>
  <si>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</si>
  <si>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</si>
  <si>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</si>
  <si>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</si>
  <si>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</si>
  <si>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</si>
  <si>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</si>
  <si>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</si>
  <si>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</si>
  <si>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</si>
  <si>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</si>
  <si>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</si>
  <si>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</si>
  <si>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</si>
  <si>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</si>
  <si>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</si>
  <si>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</si>
  <si>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</si>
  <si>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</si>
  <si>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</si>
  <si>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</si>
  <si>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</si>
  <si>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</si>
  <si>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</si>
  <si>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</si>
  <si>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</si>
  <si>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</si>
  <si>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</si>
  <si>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</si>
  <si>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</si>
  <si>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</si>
  <si>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</si>
  <si>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</si>
  <si>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</si>
  <si>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</si>
  <si>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</si>
  <si>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</si>
  <si>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</si>
  <si>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</si>
  <si>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</si>
  <si>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</si>
  <si>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</si>
  <si>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</si>
  <si>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</si>
  <si>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</si>
  <si>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</si>
  <si>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</si>
  <si>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</si>
  <si>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</si>
  <si>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</si>
  <si>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</si>
  <si>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</si>
  <si>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</si>
  <si>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</si>
  <si>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</si>
  <si>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</si>
  <si>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</si>
  <si>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</si>
  <si>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</si>
  <si>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</si>
  <si>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</si>
  <si>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</si>
  <si>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</si>
  <si>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</si>
  <si>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</si>
  <si>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</si>
  <si>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</si>
  <si>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</si>
  <si>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</si>
  <si>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</si>
  <si>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</si>
  <si>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</si>
  <si>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</si>
  <si>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</si>
  <si>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</si>
  <si>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</si>
  <si>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</si>
  <si>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</si>
  <si>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</si>
  <si>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</si>
  <si>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</si>
  <si>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</si>
  <si>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</si>
  <si>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</si>
  <si>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</si>
  <si>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</si>
  <si>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</si>
  <si>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</si>
  <si>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</si>
  <si>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</si>
  <si>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</si>
  <si>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</si>
  <si>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</si>
  <si>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</si>
  <si>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</si>
  <si>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</si>
  <si>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</si>
  <si>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</si>
  <si>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</si>
  <si>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</si>
  <si>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</si>
  <si>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</si>
  <si>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</si>
  <si>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</si>
  <si>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</si>
  <si>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</si>
  <si>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</si>
  <si>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</si>
  <si>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</si>
  <si>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</si>
  <si>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</si>
  <si>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</si>
  <si>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</si>
  <si>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</si>
  <si>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</si>
  <si>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</si>
  <si>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</si>
  <si>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</si>
  <si>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</si>
  <si>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</si>
  <si>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</si>
  <si>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</si>
  <si>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</si>
  <si>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</si>
  <si>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</si>
  <si>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</si>
  <si>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</si>
  <si>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</si>
  <si>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</si>
  <si>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</si>
  <si>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</si>
  <si>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</si>
  <si>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</si>
  <si>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</si>
  <si>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</si>
  <si>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</si>
  <si>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</si>
  <si>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</si>
  <si>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</si>
  <si>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</si>
  <si>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</si>
  <si>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</si>
  <si>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</si>
  <si>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</si>
  <si>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</si>
  <si>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</si>
  <si>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</si>
  <si>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</si>
  <si>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</si>
  <si>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</si>
  <si>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</si>
  <si>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</si>
  <si>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</si>
  <si>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</si>
  <si>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</si>
  <si>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</si>
  <si>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</si>
  <si>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</si>
  <si>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</si>
  <si>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</si>
  <si>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</si>
  <si>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</si>
  <si>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</si>
  <si>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</si>
  <si>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</si>
  <si>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</si>
  <si>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</si>
  <si>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</si>
  <si>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</si>
  <si>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</si>
  <si>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</si>
  <si>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</si>
  <si>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</si>
  <si>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</si>
  <si>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</si>
  <si>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</si>
  <si>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</si>
  <si>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</si>
  <si>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</si>
  <si>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</si>
  <si>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</si>
  <si>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</si>
  <si>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</si>
  <si>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</si>
  <si>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</si>
  <si>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</si>
  <si>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</si>
  <si>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</si>
  <si>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</si>
  <si>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</si>
  <si>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</si>
  <si>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</si>
  <si>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</si>
  <si>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</si>
  <si>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</si>
  <si>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</si>
  <si>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</si>
  <si>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</si>
  <si>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</si>
  <si>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</si>
  <si>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</si>
  <si>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</si>
  <si>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</si>
  <si>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</si>
  <si>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</si>
  <si>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</si>
  <si>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</si>
  <si>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</si>
  <si>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</si>
  <si>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</si>
  <si>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</si>
  <si>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</si>
  <si>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</si>
  <si>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</si>
  <si>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</si>
  <si>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</si>
  <si>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</si>
  <si>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</si>
  <si>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</si>
  <si>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</si>
  <si>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</si>
  <si>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</si>
  <si>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</si>
  <si>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</si>
  <si>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</si>
  <si>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</si>
  <si>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</si>
  <si>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</si>
  <si>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</si>
  <si>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</si>
  <si>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</si>
  <si>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</si>
  <si>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</si>
  <si>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</si>
  <si>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</si>
  <si>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</si>
  <si>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</si>
  <si>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</si>
  <si>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</si>
  <si>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</si>
  <si>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</si>
  <si>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</si>
  <si>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</si>
  <si>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</si>
  <si>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</si>
  <si>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</si>
  <si>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</si>
  <si>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</si>
  <si>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</si>
  <si>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</si>
  <si>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</si>
  <si>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</si>
  <si>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</si>
  <si>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</si>
  <si>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</si>
  <si>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</si>
  <si>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</si>
  <si>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</si>
  <si>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</si>
  <si>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</si>
  <si>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</si>
  <si>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</si>
  <si>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</si>
  <si>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</si>
  <si>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</si>
  <si>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</si>
  <si>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</si>
  <si>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</si>
  <si>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</si>
  <si>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</si>
  <si>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</si>
  <si>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</si>
  <si>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</si>
  <si>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</si>
  <si>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</si>
  <si>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</si>
  <si>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</si>
  <si>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</si>
  <si>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</si>
  <si>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</si>
  <si>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</si>
  <si>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</si>
  <si>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</si>
  <si>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</si>
  <si>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</si>
  <si>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</si>
  <si>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</si>
  <si>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</si>
  <si>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</si>
  <si>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</si>
  <si>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</si>
  <si>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</si>
  <si>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</si>
  <si>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</si>
  <si>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</si>
  <si>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</si>
  <si>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</si>
  <si>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</si>
  <si>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</si>
  <si>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</si>
  <si>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</si>
  <si>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</si>
  <si>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</si>
  <si>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</si>
  <si>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</si>
  <si>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</si>
  <si>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</si>
  <si>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</si>
  <si>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</si>
  <si>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</si>
  <si>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</si>
  <si>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</si>
  <si>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</si>
  <si>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</si>
  <si>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</si>
  <si>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</si>
  <si>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</si>
  <si>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</si>
  <si>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</si>
  <si>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</si>
  <si>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</si>
  <si>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</si>
  <si>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</si>
  <si>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</si>
  <si>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</si>
  <si>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</si>
  <si>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</si>
  <si>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</si>
  <si>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</si>
  <si>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</si>
  <si>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</si>
  <si>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</si>
  <si>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</si>
  <si>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</si>
  <si>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</si>
  <si>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</si>
  <si>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</si>
  <si>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</si>
  <si>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</si>
  <si>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</si>
  <si>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</si>
  <si>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</si>
  <si>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</si>
  <si>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</si>
  <si>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</si>
  <si>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</si>
  <si>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</si>
  <si>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</si>
  <si>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</si>
  <si>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</si>
  <si>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</si>
  <si>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</si>
  <si>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</si>
  <si>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</si>
  <si>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</si>
  <si>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</si>
  <si>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</si>
  <si>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</si>
  <si>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</si>
  <si>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</si>
  <si>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</si>
  <si>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</si>
  <si>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</si>
  <si>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</si>
  <si>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</si>
  <si>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</si>
  <si>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</si>
  <si>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</si>
  <si>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</si>
  <si>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</si>
  <si>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</si>
  <si>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</si>
  <si>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</si>
  <si>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</si>
  <si>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</si>
  <si>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</si>
  <si>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</si>
  <si>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</si>
  <si>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</si>
  <si>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</si>
  <si>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</si>
  <si>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</si>
  <si>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</si>
  <si>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</si>
  <si>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</si>
  <si>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</si>
  <si>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</si>
  <si>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</si>
  <si>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</si>
  <si>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</si>
  <si>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</si>
  <si>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</si>
  <si>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</si>
  <si>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</si>
  <si>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</si>
  <si>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</si>
  <si>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</si>
  <si>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</si>
  <si>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</si>
  <si>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</si>
  <si>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</si>
  <si>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区本级一般公共预算支出</t>
  </si>
  <si>
    <t>1-5  2025年曲靖经开区区本级一般公共预算政府预算经济分类表（基本支出）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</si>
  <si>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</si>
  <si>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</si>
  <si>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</si>
  <si>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</si>
  <si>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</si>
  <si>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</si>
  <si>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</si>
  <si>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</si>
  <si>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</si>
  <si>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</si>
  <si>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</si>
  <si>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</si>
  <si>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</si>
  <si>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</si>
  <si>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</si>
  <si>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</si>
  <si>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</si>
  <si>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</si>
  <si>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</si>
  <si>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</si>
  <si>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</si>
  <si>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</si>
  <si>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</si>
  <si>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</si>
  <si>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</si>
  <si>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</si>
  <si>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</si>
  <si>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</si>
  <si>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</si>
  <si>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2025年曲靖经开区区本级一般公共预算支出表(对下转移支付项目)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</si>
  <si>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</si>
  <si>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</si>
  <si>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</si>
  <si>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</si>
  <si>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</si>
  <si>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</si>
  <si>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</si>
  <si>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</si>
  <si>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</si>
  <si>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</si>
  <si>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</si>
  <si>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</si>
  <si>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</si>
  <si>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</si>
  <si>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</si>
  <si>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</si>
  <si>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</si>
  <si>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</si>
  <si>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</si>
  <si>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</si>
  <si>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</si>
  <si>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</si>
  <si>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</si>
  <si>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</si>
  <si>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备注：经开区没有对下转移支付项目，故此表为空表。</t>
  </si>
  <si>
    <t>1-7  2025年曲靖经开区分地区税收返还和转移支付预算表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</si>
  <si>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</si>
  <si>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</si>
  <si>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</si>
  <si>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</si>
  <si>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</si>
  <si>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</si>
  <si>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</si>
  <si>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</si>
  <si>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</si>
  <si>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</si>
  <si>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</si>
  <si>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</si>
  <si>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</si>
  <si>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</si>
  <si>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</si>
  <si>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</si>
  <si>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</si>
  <si>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</si>
  <si>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</si>
  <si>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</si>
  <si>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</si>
  <si>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</si>
  <si>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备注：经开区没有税收返还和对下转移支付项目，故此表为空表。</t>
  </si>
  <si>
    <t>1-8  2025年曲靖经开区区本级“三公”经费预算财政拨款情况统计表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</si>
  <si>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</si>
  <si>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</si>
  <si>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</si>
  <si>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</si>
  <si>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</si>
  <si>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</si>
  <si>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</si>
  <si>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</si>
  <si>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(一）因公出国（境）费
曲靖经开区区本级2025年因公出国（境）费预算为53万元，较上年减少0.35万元，下降0.66%，原因是：因公出国（境）需求下降，预算降低。
(二）公务接待费
曲靖经开区区本级2025年公务接待费预算为88万元，较上年减少0.27万元，下降0.31%，原因是：严格落实政府过紧日子要求，厉行节约，强化公务接待管理，坚决取消无实质内容的公务接待活动。
(三）公务用车购置及运行维护费
曲靖经开区区本级2024年公务用车购置及运行维护费为168.78万元，较上年减少0.78万元，下降0.46%。其中：公务用车运行费168万元，较上年减少0.78万元，下降0.46%，原因是：持续公务用车社会化改革，降低公务用车运行维护成本，在上年预算的基础继续下降。</t>
  </si>
  <si>
    <t>2-1 2025年曲靖经开区政府性基金预算收入情况表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</si>
  <si>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</si>
  <si>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</si>
  <si>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</si>
  <si>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</si>
  <si>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</si>
  <si>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</si>
  <si>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</si>
  <si>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</si>
  <si>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</si>
  <si>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</si>
  <si>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</si>
  <si>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</si>
  <si>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</si>
  <si>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</si>
  <si>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</si>
  <si>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</si>
  <si>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</si>
  <si>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</si>
  <si>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</si>
  <si>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</si>
  <si>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</si>
  <si>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</si>
  <si>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</si>
  <si>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</si>
  <si>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</si>
  <si>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</si>
  <si>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</si>
  <si>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</si>
  <si>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</si>
  <si>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</si>
  <si>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</si>
  <si>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</si>
  <si>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</si>
  <si>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</si>
  <si>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</si>
  <si>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</si>
  <si>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</si>
  <si>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</si>
  <si>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</si>
  <si>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</si>
  <si>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</si>
  <si>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</si>
  <si>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</si>
  <si>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</si>
  <si>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</si>
  <si>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</si>
  <si>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</si>
  <si>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</si>
  <si>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</si>
  <si>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</si>
  <si>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</si>
  <si>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</si>
  <si>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</si>
  <si>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 xml:space="preserve">     农林水</t>
  </si>
  <si>
    <t xml:space="preserve">     超长期特别国债转移支付收入▲</t>
  </si>
  <si>
    <t xml:space="preserve">     其他收入</t>
  </si>
  <si>
    <t xml:space="preserve">  地方政府专项债务转贷收入</t>
  </si>
  <si>
    <t xml:space="preserve">     新增专项债券转贷收入</t>
  </si>
  <si>
    <t xml:space="preserve">     再融资专项债券转贷收入</t>
  </si>
  <si>
    <t>2-2 2025年曲靖经开区政府性基金预算支出情况表</t>
  </si>
  <si>
    <t>一、教育支出▲</t>
  </si>
  <si>
    <t>二、科学技术支出▲</t>
  </si>
  <si>
    <t>三、文化旅游体育与传媒支出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</si>
  <si>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</si>
  <si>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</si>
  <si>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</si>
  <si>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</si>
  <si>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</si>
  <si>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</si>
  <si>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</si>
  <si>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</si>
  <si>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</si>
  <si>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</si>
  <si>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</si>
  <si>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</si>
  <si>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</si>
  <si>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</si>
  <si>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</si>
  <si>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</si>
  <si>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</si>
  <si>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</si>
  <si>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</si>
  <si>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</si>
  <si>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</si>
  <si>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</si>
  <si>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</si>
  <si>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</si>
  <si>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</si>
  <si>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</si>
  <si>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</si>
  <si>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</si>
  <si>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</si>
  <si>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</si>
  <si>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四、社会保障和就业支出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</si>
  <si>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</si>
  <si>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</si>
  <si>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</si>
  <si>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</si>
  <si>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</si>
  <si>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</si>
  <si>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</si>
  <si>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</si>
  <si>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</si>
  <si>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</si>
  <si>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</si>
  <si>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</si>
  <si>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</si>
  <si>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</si>
  <si>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</si>
  <si>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</si>
  <si>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</si>
  <si>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</si>
  <si>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</si>
  <si>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五、卫生健康支出▲</t>
  </si>
  <si>
    <t>六、节能环保支出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</si>
  <si>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</si>
  <si>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</si>
  <si>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</si>
  <si>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</si>
  <si>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</si>
  <si>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</si>
  <si>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</si>
  <si>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</si>
  <si>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</si>
  <si>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</si>
  <si>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</si>
  <si>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超长期特别国债安排的支出▲</t>
  </si>
  <si>
    <t>其他节能环保支出▲</t>
  </si>
  <si>
    <t>七、城乡社区支出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</si>
  <si>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</si>
  <si>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</si>
  <si>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</si>
  <si>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</si>
  <si>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</si>
  <si>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</si>
  <si>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</si>
  <si>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</si>
  <si>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</si>
  <si>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</si>
  <si>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</si>
  <si>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</si>
  <si>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</si>
  <si>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</si>
  <si>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</si>
  <si>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</si>
  <si>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</si>
  <si>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</si>
  <si>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</si>
  <si>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</si>
  <si>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</si>
  <si>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</si>
  <si>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</si>
  <si>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</si>
  <si>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</si>
  <si>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</si>
  <si>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</si>
  <si>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</si>
  <si>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</si>
  <si>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</si>
  <si>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</si>
  <si>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</si>
  <si>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</si>
  <si>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</si>
  <si>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</si>
  <si>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</si>
  <si>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</si>
  <si>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</si>
  <si>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</si>
  <si>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</si>
  <si>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</si>
  <si>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</si>
  <si>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</si>
  <si>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</si>
  <si>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</si>
  <si>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</si>
  <si>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</si>
  <si>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</si>
  <si>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</si>
  <si>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</si>
  <si>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</si>
  <si>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</si>
  <si>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</si>
  <si>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</si>
  <si>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</si>
  <si>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</si>
  <si>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</si>
  <si>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</si>
  <si>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</si>
  <si>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</si>
  <si>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</si>
  <si>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</si>
  <si>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</si>
  <si>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</si>
  <si>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</si>
  <si>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</si>
  <si>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</si>
  <si>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</si>
  <si>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</si>
  <si>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</si>
  <si>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</si>
  <si>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</si>
  <si>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</si>
  <si>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</si>
  <si>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</si>
  <si>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</si>
  <si>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</si>
  <si>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</si>
  <si>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</si>
  <si>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</si>
  <si>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</si>
  <si>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</si>
  <si>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</si>
  <si>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</si>
  <si>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</si>
  <si>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</si>
  <si>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</si>
  <si>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</si>
  <si>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</si>
  <si>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</si>
  <si>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城乡社区公共设施▲</t>
  </si>
  <si>
    <t>八、农林水支出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</si>
  <si>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</si>
  <si>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</si>
  <si>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</si>
  <si>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</si>
  <si>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</si>
  <si>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</si>
  <si>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</si>
  <si>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</si>
  <si>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</si>
  <si>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</si>
  <si>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</si>
  <si>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</si>
  <si>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</si>
  <si>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</si>
  <si>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</si>
  <si>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</si>
  <si>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</si>
  <si>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</si>
  <si>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</si>
  <si>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</si>
  <si>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</si>
  <si>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</si>
  <si>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</si>
  <si>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</si>
  <si>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</si>
  <si>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</si>
  <si>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</si>
  <si>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</si>
  <si>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</si>
  <si>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</si>
  <si>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</si>
  <si>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</si>
  <si>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大中型水库移民后期扶持基金支出</t>
  </si>
  <si>
    <t>移民补助</t>
  </si>
  <si>
    <t>九、交通运输支出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</si>
  <si>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</si>
  <si>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</si>
  <si>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</si>
  <si>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</si>
  <si>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</si>
  <si>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</si>
  <si>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</si>
  <si>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</si>
  <si>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</si>
  <si>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</si>
  <si>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</si>
  <si>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</si>
  <si>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</si>
  <si>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</si>
  <si>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</si>
  <si>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</si>
  <si>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</si>
  <si>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</si>
  <si>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</si>
  <si>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</si>
  <si>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</si>
  <si>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</si>
  <si>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</si>
  <si>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</si>
  <si>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</si>
  <si>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</si>
  <si>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</si>
  <si>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</si>
  <si>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</si>
  <si>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</si>
  <si>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</si>
  <si>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</si>
  <si>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</si>
  <si>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</si>
  <si>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</si>
  <si>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</si>
  <si>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</si>
  <si>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</si>
  <si>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</si>
  <si>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</si>
  <si>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</si>
  <si>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</si>
  <si>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</si>
  <si>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</si>
  <si>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</si>
  <si>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</si>
  <si>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</si>
  <si>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</si>
  <si>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</si>
  <si>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</si>
  <si>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</si>
  <si>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</si>
  <si>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</si>
  <si>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</si>
  <si>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</si>
  <si>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</si>
  <si>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</si>
  <si>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</si>
  <si>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</si>
  <si>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</si>
  <si>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</si>
  <si>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</si>
  <si>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</si>
  <si>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</si>
  <si>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</si>
  <si>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</si>
  <si>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</si>
  <si>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</si>
  <si>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</si>
  <si>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</si>
  <si>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</si>
  <si>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</si>
  <si>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</si>
  <si>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</si>
  <si>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</si>
  <si>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</si>
  <si>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</si>
  <si>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</si>
  <si>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</si>
  <si>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</si>
  <si>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</si>
  <si>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</si>
  <si>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</si>
  <si>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</si>
  <si>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</si>
  <si>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</si>
  <si>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</si>
  <si>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</si>
  <si>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</si>
  <si>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</si>
  <si>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</si>
  <si>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</si>
  <si>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</si>
  <si>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</si>
  <si>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</si>
  <si>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</si>
  <si>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</si>
  <si>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十、资源勘探工业信息等支出</t>
  </si>
  <si>
    <t>21562</t>
  </si>
  <si>
    <t xml:space="preserve">    农网还贷资金支出</t>
  </si>
  <si>
    <t>2156202</t>
  </si>
  <si>
    <t xml:space="preserve">      地方农网还贷资金支出</t>
  </si>
  <si>
    <t>2156299</t>
  </si>
  <si>
    <t xml:space="preserve">      其他农网还贷资金支出</t>
  </si>
  <si>
    <t>十一、自然资源海洋气象等支出▲</t>
  </si>
  <si>
    <t>十二、住房保障支出▲</t>
  </si>
  <si>
    <t>十三、粮油物资储备支出▲</t>
  </si>
  <si>
    <t>十四、灾害防治及应急管理支出▲</t>
  </si>
  <si>
    <t>十五、其他支出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</si>
  <si>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</si>
  <si>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</si>
  <si>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</si>
  <si>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</si>
  <si>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</si>
  <si>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</si>
  <si>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</si>
  <si>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</si>
  <si>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</si>
  <si>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</si>
  <si>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</si>
  <si>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</si>
  <si>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</si>
  <si>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</si>
  <si>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</si>
  <si>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</si>
  <si>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</si>
  <si>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</si>
  <si>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</si>
  <si>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</si>
  <si>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</si>
  <si>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</si>
  <si>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</si>
  <si>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</si>
  <si>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</si>
  <si>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</si>
  <si>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</si>
  <si>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</si>
  <si>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</si>
  <si>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</si>
  <si>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</si>
  <si>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</si>
  <si>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</si>
  <si>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</si>
  <si>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</si>
  <si>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</si>
  <si>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</si>
  <si>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</si>
  <si>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</si>
  <si>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</si>
  <si>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</si>
  <si>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</si>
  <si>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</si>
  <si>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</si>
  <si>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</si>
  <si>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</si>
  <si>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</si>
  <si>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</si>
  <si>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</si>
  <si>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超长期特别国债安排的其他支出◆</t>
  </si>
  <si>
    <t>其他支出</t>
  </si>
  <si>
    <t>十六、债务付息支出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</si>
  <si>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</si>
  <si>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</si>
  <si>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</si>
  <si>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</si>
  <si>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</si>
  <si>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</si>
  <si>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</si>
  <si>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</si>
  <si>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</si>
  <si>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</si>
  <si>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</si>
  <si>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</si>
  <si>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</si>
  <si>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</si>
  <si>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</si>
  <si>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</si>
  <si>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</si>
  <si>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</si>
  <si>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</si>
  <si>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</si>
  <si>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</si>
  <si>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</si>
  <si>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</si>
  <si>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</si>
  <si>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</si>
  <si>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</si>
  <si>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</si>
  <si>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</si>
  <si>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</si>
  <si>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</si>
  <si>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</si>
  <si>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</si>
  <si>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</si>
  <si>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十七、债务发行费用支出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</si>
  <si>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</si>
  <si>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</si>
  <si>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</si>
  <si>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</si>
  <si>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</si>
  <si>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</si>
  <si>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</si>
  <si>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</si>
  <si>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</si>
  <si>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</si>
  <si>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</si>
  <si>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</si>
  <si>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</si>
  <si>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</si>
  <si>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</si>
  <si>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</si>
  <si>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</si>
  <si>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</si>
  <si>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</si>
  <si>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</si>
  <si>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</si>
  <si>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</si>
  <si>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</si>
  <si>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</si>
  <si>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</si>
  <si>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</si>
  <si>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</si>
  <si>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</si>
  <si>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</si>
  <si>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</si>
  <si>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</si>
  <si>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</si>
  <si>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</si>
  <si>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</si>
  <si>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十八、抗疫特别国债安排的支出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</si>
  <si>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</si>
  <si>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</si>
  <si>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</si>
  <si>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</si>
  <si>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</si>
  <si>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</si>
  <si>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</si>
  <si>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</si>
  <si>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</si>
  <si>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</si>
  <si>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</si>
  <si>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</si>
  <si>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</si>
  <si>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</si>
  <si>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</si>
  <si>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</si>
  <si>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</si>
  <si>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</si>
  <si>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</si>
  <si>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</si>
  <si>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</si>
  <si>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</si>
  <si>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</si>
  <si>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</si>
  <si>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</si>
  <si>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</si>
  <si>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</si>
  <si>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</si>
  <si>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</si>
  <si>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</si>
  <si>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</si>
  <si>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</si>
  <si>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</si>
  <si>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</si>
  <si>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</si>
  <si>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</si>
  <si>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</si>
  <si>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</si>
  <si>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</si>
  <si>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</si>
  <si>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</si>
  <si>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是</t>
  </si>
  <si>
    <t>230</t>
  </si>
  <si>
    <t>23004</t>
  </si>
  <si>
    <t xml:space="preserve">   政府性基金转移支付</t>
  </si>
  <si>
    <t>2300402</t>
  </si>
  <si>
    <t xml:space="preserve">     政府性基金上解支出</t>
  </si>
  <si>
    <t>2300403</t>
  </si>
  <si>
    <t xml:space="preserve">     抗疫特别国债转移支付支出</t>
  </si>
  <si>
    <t>23006</t>
  </si>
  <si>
    <t>上解支出</t>
  </si>
  <si>
    <t>2300603</t>
  </si>
  <si>
    <t>政府性基金上解支出</t>
  </si>
  <si>
    <t>23008</t>
  </si>
  <si>
    <t xml:space="preserve">   调出资金</t>
  </si>
  <si>
    <t>2300802</t>
  </si>
  <si>
    <t>政府性基金预算调出资金</t>
  </si>
  <si>
    <t>23009</t>
  </si>
  <si>
    <t xml:space="preserve">   年终结余</t>
  </si>
  <si>
    <t>231</t>
  </si>
  <si>
    <t>地方政府专项债务还本支出</t>
  </si>
  <si>
    <t>通过财政资金等还本支出</t>
  </si>
  <si>
    <t>通过再融资债券还本支出</t>
  </si>
  <si>
    <t>2-3 2025年曲靖经开区政府性基金预算收入情况表</t>
  </si>
  <si>
    <t>区本级政府性基金预算收入</t>
  </si>
  <si>
    <t xml:space="preserve">   政府性基金补助收入</t>
  </si>
  <si>
    <t>否</t>
  </si>
  <si>
    <t xml:space="preserve">     政府性基金上解收入</t>
  </si>
  <si>
    <t xml:space="preserve">   地方政府专项债务转贷收入</t>
  </si>
  <si>
    <t>2-4 2025年曲靖经开区区本级政府性基金预算支出情况表</t>
  </si>
  <si>
    <t>类</t>
  </si>
  <si>
    <t xml:space="preserve">    超长期特别国债安排的支出▲</t>
  </si>
  <si>
    <t xml:space="preserve">      其他节能环保支出▲</t>
  </si>
  <si>
    <t xml:space="preserve"> 超长期特别国债安排的支出▲</t>
  </si>
  <si>
    <t xml:space="preserve"> 大中型水库移民后期扶持基金支出</t>
  </si>
  <si>
    <r>
      <rPr>
        <sz val="16"/>
        <color indexed="8"/>
        <rFont val="方正仿宋_GBK"/>
        <charset val="134"/>
      </rPr>
      <t>佩戴</t>
    </r>
    <r>
      <rPr>
        <sz val="16"/>
        <color indexed="8"/>
        <rFont val="方正仿宋_GBK"/>
        <charset val="134"/>
      </rPr>
      <t>眼镜</t>
    </r>
  </si>
  <si>
    <t xml:space="preserve"> 超长期特别国债安排的其他支出◆</t>
  </si>
  <si>
    <t xml:space="preserve">      其他支出</t>
  </si>
  <si>
    <t xml:space="preserve"> 地方政府专项债务付息支出</t>
  </si>
  <si>
    <t>区本级政府性基金支出</t>
  </si>
  <si>
    <t xml:space="preserve">    政府性基金转移支付</t>
  </si>
  <si>
    <t>2300401</t>
  </si>
  <si>
    <t xml:space="preserve">      政府性基金补助支出</t>
  </si>
  <si>
    <t xml:space="preserve">      政府性基金上解支出</t>
  </si>
  <si>
    <t xml:space="preserve">      政府性基金预算调出资金</t>
  </si>
  <si>
    <t xml:space="preserve">    年终结余</t>
  </si>
  <si>
    <t>23011</t>
  </si>
  <si>
    <t xml:space="preserve">      地方政府专项债务转贷支出</t>
  </si>
  <si>
    <t xml:space="preserve">  通过财政资金等还本支出</t>
  </si>
  <si>
    <t xml:space="preserve">  通过再融资债券还本支出</t>
  </si>
  <si>
    <t>上年结转对应安排支出</t>
  </si>
  <si>
    <t>2-5  2025年曲靖经开区本级政府性基金支出表(对下转移支付)</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</si>
  <si>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</si>
  <si>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</si>
  <si>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</si>
  <si>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</si>
  <si>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</si>
  <si>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</si>
  <si>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</si>
  <si>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</si>
  <si>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</si>
  <si>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</si>
  <si>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</si>
  <si>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本年支出小计</t>
  </si>
  <si>
    <t>备注：经开区没有对下转移支付，故此表为空表。</t>
  </si>
  <si>
    <t>3-1  2025年曲靖经开区国有资本经营收入预算情况表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</si>
  <si>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</si>
  <si>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</si>
  <si>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</si>
  <si>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</si>
  <si>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</si>
  <si>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</si>
  <si>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</si>
  <si>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</si>
  <si>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</si>
  <si>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</si>
  <si>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</si>
  <si>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</si>
  <si>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</si>
  <si>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</si>
  <si>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</si>
  <si>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</si>
  <si>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</si>
  <si>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</si>
  <si>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</si>
  <si>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</si>
  <si>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</si>
  <si>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</si>
  <si>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</si>
  <si>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</si>
  <si>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</si>
  <si>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</si>
  <si>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</si>
  <si>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</si>
  <si>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</si>
  <si>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</si>
  <si>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</si>
  <si>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</si>
  <si>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</si>
  <si>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</si>
  <si>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</si>
  <si>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</si>
  <si>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 xml:space="preserve">     转移性收入</t>
  </si>
  <si>
    <t xml:space="preserve">  上年结转</t>
  </si>
  <si>
    <t>账务调整收入</t>
  </si>
  <si>
    <t>3-2  2025年曲靖经开区国有资本经营支出预算情况表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</si>
  <si>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</si>
  <si>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</si>
  <si>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</si>
  <si>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</si>
  <si>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</si>
  <si>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</si>
  <si>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</si>
  <si>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</si>
  <si>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</si>
  <si>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</si>
  <si>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</si>
  <si>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</si>
  <si>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</si>
  <si>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</si>
  <si>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</si>
  <si>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</si>
  <si>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</si>
  <si>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</si>
  <si>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</si>
  <si>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</si>
  <si>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</si>
  <si>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</si>
  <si>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</si>
  <si>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2025年曲靖经开区区本级国有资本经营收入预算情况表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</si>
  <si>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</si>
  <si>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</si>
  <si>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</si>
  <si>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</si>
  <si>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</si>
  <si>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</si>
  <si>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</si>
  <si>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</si>
  <si>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</si>
  <si>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</si>
  <si>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上年结转</t>
  </si>
  <si>
    <t>3-4  2025年曲靖经开区区本级国有资本经营支出预算情况表</t>
  </si>
  <si>
    <t>项   目</t>
  </si>
  <si>
    <t xml:space="preserve">    "三供一业"移交补助支出</t>
  </si>
  <si>
    <t xml:space="preserve">   其他金融国有资本经营预算支出</t>
  </si>
  <si>
    <t>区本级国有资本经营支出</t>
  </si>
  <si>
    <t>3-5  2025年曲靖经开区区本级国有资本经营预算转移支付表（分地区）</t>
  </si>
  <si>
    <t>地  区</t>
  </si>
  <si>
    <t>预算数</t>
  </si>
  <si>
    <t>合  计</t>
  </si>
  <si>
    <t>备注：经开区没有转移支付，故此表为空表。</t>
  </si>
  <si>
    <t>3-6  2025年曲靖经开区区本级国有资本经营预算转移支付表（分项目）</t>
  </si>
  <si>
    <t>项目名称</t>
  </si>
  <si>
    <t>4-1  2025年曲靖经开区社会保险基金收入预算情况表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</si>
  <si>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</si>
  <si>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</si>
  <si>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</si>
  <si>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</si>
  <si>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</si>
  <si>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</si>
  <si>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</si>
  <si>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</si>
  <si>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</si>
  <si>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</si>
  <si>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 xml:space="preserve">          委托投资收益</t>
  </si>
  <si>
    <t>七、居民基本医疗保险基金收入</t>
  </si>
  <si>
    <t>收入小计</t>
  </si>
  <si>
    <t xml:space="preserve">  其中：保险费收入</t>
  </si>
  <si>
    <t xml:space="preserve">        利息收入</t>
  </si>
  <si>
    <t xml:space="preserve">        财政补贴收入</t>
  </si>
  <si>
    <t xml:space="preserve">        委托投资收益</t>
  </si>
  <si>
    <t>上级补助收入</t>
  </si>
  <si>
    <t>下级上解收入</t>
  </si>
  <si>
    <t>收入合计</t>
  </si>
  <si>
    <t>4-2  2025年曲靖经开区社会保险基金支出预算情况表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</si>
  <si>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</si>
  <si>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</si>
  <si>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</si>
  <si>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</si>
  <si>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</si>
  <si>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</si>
  <si>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</si>
  <si>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</si>
  <si>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</si>
  <si>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</si>
  <si>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</si>
  <si>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</si>
  <si>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</si>
  <si>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</si>
  <si>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2025年曲靖经开区区本级社会保险基金收入预算情况表</t>
  </si>
  <si>
    <t>4-4  2025年曲靖经开区区本级社会保险基金支出预算情况表</t>
  </si>
  <si>
    <t>5-1  曲靖经开区2024年地方政府债务限额及余额预算情况表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</si>
  <si>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</si>
  <si>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</si>
  <si>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</si>
  <si>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</si>
  <si>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</si>
  <si>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</si>
  <si>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</si>
  <si>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</si>
  <si>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</si>
  <si>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</si>
  <si>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</si>
  <si>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</si>
  <si>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</si>
  <si>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曲靖经开区合计</t>
  </si>
  <si>
    <t xml:space="preserve">  一、曲靖经开区本级</t>
  </si>
  <si>
    <t>注：1.本表反映上一年度本地区、本级及分地区地方政府债务限额及余额预计执行数。</t>
  </si>
  <si>
    <t xml:space="preserve">    2.本表由县级以上地方各级财政部门在本级人民代表大会批准预算后二十日内公开。</t>
  </si>
  <si>
    <t>5-2  曲靖经开区2024年地方政府一般债务余额情况表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</si>
  <si>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</si>
  <si>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</si>
  <si>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</si>
  <si>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</si>
  <si>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</si>
  <si>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</si>
  <si>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</si>
  <si>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</si>
  <si>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</si>
  <si>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</si>
  <si>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</si>
  <si>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</si>
  <si>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曲靖经开区本级2024年地方政府一般债务余额情况表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</si>
  <si>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</si>
  <si>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</si>
  <si>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</si>
  <si>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曲靖经开区2024年地方政府专项债务余额情况表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</si>
  <si>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</si>
  <si>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</si>
  <si>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</si>
  <si>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</si>
  <si>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</si>
  <si>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六、2024年地方政府专项债务新增限额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</si>
  <si>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</si>
  <si>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</si>
  <si>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曲靖经开区本级2024年地方政府专项债务余额情况表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</si>
  <si>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</si>
  <si>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曲靖经开区地方政府债券发行及还本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</si>
  <si>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</si>
  <si>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</si>
  <si>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</si>
  <si>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</si>
  <si>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</si>
  <si>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</si>
  <si>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</si>
  <si>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</si>
  <si>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</si>
  <si>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</si>
  <si>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</si>
  <si>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</si>
  <si>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</si>
  <si>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</si>
  <si>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</si>
  <si>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</si>
  <si>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</si>
  <si>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</si>
  <si>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</si>
  <si>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</si>
  <si>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</si>
  <si>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</si>
  <si>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</si>
  <si>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</si>
  <si>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</si>
  <si>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</si>
  <si>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</si>
  <si>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</si>
  <si>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</si>
  <si>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</si>
  <si>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</si>
  <si>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曲靖经开区2025年地方政府债务限额提前下达情况表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</si>
  <si>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</si>
  <si>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</si>
  <si>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</si>
  <si>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</si>
  <si>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</si>
  <si>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</si>
  <si>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曲靖经开区2025年年初新增地方政府债券资金安排表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</si>
  <si>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</si>
  <si>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</si>
  <si>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</si>
  <si>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</si>
  <si>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</si>
  <si>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</si>
  <si>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</si>
  <si>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</si>
  <si>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</si>
  <si>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备注：经开区2025年无年初新增地方政府债券资金安排，故此表为空表。</t>
  </si>
  <si>
    <t>6-1   2025年曲靖经开区重大政策和重点项目绩效目标表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</si>
  <si>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</si>
  <si>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</si>
  <si>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</si>
  <si>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</si>
  <si>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</si>
  <si>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</si>
  <si>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</si>
  <si>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</si>
  <si>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</si>
  <si>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</si>
  <si>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曲靖经济技术开发区建设局</t>
  </si>
  <si>
    <t>基础设施建设工程款</t>
  </si>
  <si>
    <t>建设局工程建设项目主要依照经开区基础设施建设计划、发改部门可研批复、管委会会议纪要等文件依据实施，项目实施方案按照资金情况、土地报批情况以及紧急程度组织实施，预算资金按照项目年内实施情况急需支付的资金进行申报。内容包括在建项目3个，预算金额6597.61万元；已经结算项目28个，预算金额11434.5万元；已完工未结算项目58个，预算金额52247.66万元；2025年新开工项目5个，预算金额17912.39万元；工程前期费用共12项，预算金额3454.32万元。</t>
  </si>
  <si>
    <t>产出指标</t>
  </si>
  <si>
    <t>数量指标</t>
  </si>
  <si>
    <t>主体工程完成率</t>
  </si>
  <si>
    <t>&gt;=</t>
  </si>
  <si>
    <t>%</t>
  </si>
  <si>
    <t>001</t>
  </si>
  <si>
    <t>反映主体工程完成情况。
主体工程完成率=（按计划完成主体工程的工程量/计划完成主体工程量）*100%。</t>
  </si>
  <si>
    <t>效益指标</t>
  </si>
  <si>
    <t>社会效益指标</t>
  </si>
  <si>
    <t>综合使用率</t>
  </si>
  <si>
    <t>反映设施建成后的利用、使用的情况。
综合使用率=（投入使用的基础建设工程建设内容/完成建设内容）*100%</t>
  </si>
  <si>
    <t>满意度指标</t>
  </si>
  <si>
    <t>服务对象满意度指标</t>
  </si>
  <si>
    <t>受益人群满意度</t>
  </si>
  <si>
    <t>调查人群中对设施建设或设施运行的满意度。
受益人群覆盖率=（调查人群中对设施建设或设施运行的人数/问卷调查人数）*100%</t>
  </si>
  <si>
    <t>绿化管养费</t>
  </si>
  <si>
    <t>一、2023年7月采购的绿化管养及绿化设施维护项目（C1包），采购内容为面积为439781.61㎡的公园、游园绿化管护、保洁及公共设施管护服务，服务期限为三年，三年中标总价为2877.19万元，合同根据服务质量一年一签，平均每年959.06万元；2023年8月采购的绿化管养及绿化设施维护项目（C2包），采购内容为面积为891602.04㎡的城市主次干道、边坡绿化管理及洗手设施管护、保洁，服务期限为三年，三年中标总价为3316.12万元，合同根据服务质量一年一签，平均每年1105.37万元。以上两个采购项目按合同约定依据经开区园林绿化管理考核办法每月考核综合积分后每季度支付一次。
2024年下差政府采购绿化管养费1095.78万元（管护期间2023年7月至2024年7月）；2025年申报政府采购绿化管养费预算2064.43万元（管护期间2024年7月至2025年8月）。
二、新增市政道路绿化管养项目采购经费175.46万元/年。2024年12月已开展曲靖经济技术开发区2023年-2024年新增市政道路绿化管养项目公开政府采购。内容为：道路绿化苗木管养面积124573.29㎡，草坪管养面积22260.16㎡，管养期限20个月。</t>
  </si>
  <si>
    <t>质量指标</t>
  </si>
  <si>
    <t>绿化存活率</t>
  </si>
  <si>
    <t>反映绿化存活的情况。绿化存活率=存活绿化数（面积）/总绿化数（面积）*100%</t>
  </si>
  <si>
    <t>社会效益</t>
  </si>
  <si>
    <t>物业服务需求保障程度</t>
  </si>
  <si>
    <t>反映绿化、安保、安防、保洁等服务满足委托单位的程度。（实际运用时根据项目对物业的需求，主要通过整体评价的方式进行评价。）</t>
  </si>
  <si>
    <t>服务对象满意度</t>
  </si>
  <si>
    <t>服务受益人员满意度</t>
  </si>
  <si>
    <t>反映保安、保洁、餐饮服务、绿化养护服务受益人员满意程度。</t>
  </si>
  <si>
    <t>曲靖经济技术开发区综合执法局</t>
  </si>
  <si>
    <t>环卫项目运行专项经费</t>
  </si>
  <si>
    <t>根据经开区管委会2022年度第16次主任办公会议纪要，对曲靖经济技术开发区环卫运行项目采取政府购买服务的方式进行公开招投标，由中标单位按照管理运行标准运行。为保证环卫运行项目顺利实施，2025年度申报环卫项目运行专项经费1000万元,通过完成经开区辖区内2828668.24平方米市政道路全面清扫保洁，做好5座垃圾中转站绿化管养维护及7座公厕日常保洁维护，结合管理标准、时间要求、人流量等按标准配备作业人员和设备，通过一年的运行，确保环境卫生管理工作整体有所提升，给市民创造一个安居乐业的生活环境。</t>
  </si>
  <si>
    <t>道路清扫保洁面积</t>
  </si>
  <si>
    <t>平方米</t>
  </si>
  <si>
    <t>反映清扫保洁面积之和。</t>
  </si>
  <si>
    <t>清扫保洁合格率</t>
  </si>
  <si>
    <t>=</t>
  </si>
  <si>
    <t>100</t>
  </si>
  <si>
    <t>反映清扫保洁验收合格的情况。</t>
  </si>
  <si>
    <t>时效指标</t>
  </si>
  <si>
    <t>清扫及时性</t>
  </si>
  <si>
    <t>反映清扫保洁完成及时性</t>
  </si>
  <si>
    <t>城乡人居环境改善情况</t>
  </si>
  <si>
    <t>作用明显</t>
  </si>
  <si>
    <t>002</t>
  </si>
  <si>
    <t>反映对城乡人居环境产生的有利影响。</t>
  </si>
  <si>
    <t>反映服务受益人员满意程度。</t>
  </si>
  <si>
    <t>6-2  重点工作情况解释说明汇总表</t>
  </si>
  <si>
    <t>重点工作</t>
  </si>
  <si>
    <t>2025年工作重点及工作情况</t>
  </si>
  <si>
    <t>收支目标</t>
  </si>
  <si>
    <t>2025年，经开区一般公共预算收入增长4.8%,一般公共预算支出增长8.6%。</t>
  </si>
  <si>
    <t>全力组织收入</t>
  </si>
  <si>
    <t>一是强化税收征管。抓好主体税种和重点税源的征管，对税源大户实行重点监控、直接调度；对重点企业实行纳税定期通报制度，认真做好纳税评估；加大税务稽查力度，抓好欠税清理清缴，打击偷逃骗税行为，最大限度查禁“跑冒滴漏”，依法严格规范税收秩序。二是规范非税收入收缴。非税收入一律纳入云南省非税收入管理平台管理，全面实行电子票据征收，确保非税收入执收流程规范、应收尽收。三是加强土地出让金收入组织。重点做好工业用地出让的同时，积极争取上级政策支持，盘活出让部分商住用地，加大向市级请示汇报，争取对“两中心”征地拆迁的资金支持，用好用活专债资金，多渠道解决土地收入缺口，破解土地收支成本倒挂，保障好经开区重点产业和重点项目征地拆迁、用地报批、土地开发资金支出。四是积极向上争取资金。抢抓国家加大逆周期调节力度，推动经济高质量发展一揽子增量政策机遇，进一步加强政策研究，积极与上级部门汇报沟通，有针对性抓好项目谋划、申报，做好统筹协调和任务分解，压实部门责任，多渠道、多方式争取超长期特别国债、专项债、中央省预算内资金。</t>
  </si>
  <si>
    <t>防风化债</t>
  </si>
  <si>
    <t>树牢债务化解的政治纪律和政治要求，科学制定2025年化债工作方案，统筹好地方债务化解和经济发展的关系，稳步化解地方存量债务，坚决防止新增隐性债务，有效防范债务风险，营造安全稳定的营商环境。根据中央、省严格落实过紧日子，统筹节约财政资金用于化解地方债务风险相关要求，经开区将对超收、压支部分用于化解政府债务。同时按照“一债一策”制定债务化解方案，对市经开投集团优先考虑通过盘活自身资金资产资源“砸锅卖铁”化债，优先偿还非标类债务、公开市场债券及其他高成本高风险债务，穷尽一切手段，综合运用债务置换、借新还旧、与金融机构协商展期、处置资产等政策工具，通过以时间换空间的方式防范债务风险，牢牢守住不发生系统性债务风险底线。</t>
  </si>
  <si>
    <t>兜牢兜实“三保”</t>
  </si>
  <si>
    <t>兜牢兜实“三保”底线，严格落实“过紧日子”要求的同时，确保基本民生和教育等支出只增不减、重点领域支出保障到位。坚持党政机关习惯过紧日子，认真贯彻落实上级要求，大力压减各项支出，2025年预算全面压减资本性支出、一般性支出、部门运转经费性支出，在2024年经开区各部门预算的基础上再压减5%；同时严控项目支出比例，在2024年基础上全面压减项目支出20%以上，将资金用于党工委、管委会重点工作、民生保障和防风化债等关键领域、重点刚性支出，最大限度发挥财政资金使用效益。</t>
  </si>
  <si>
    <t>强化财政管理，全力提升治理效能</t>
  </si>
  <si>
    <t>不断深化各项财政改革，切实提升财政效能和管理水平。一是继续推行预算管理一体化改革，按照上级统一部署，持续优化预算管理一体化系统，依托先进的信息技术，个性化完善预算编制、预算执行、政府采购、资产管理、绩效管理等业务模块。二是加强财政资金管理，健全完善财政资金运行全流程监管体系，提高直达资金的管理使用水平，切实保障财政资金安全，加强监督成果的运用，积极盘活财政存量资金，提高资金使用效益。三是提高预算编制科学性，强化源头管控，增强预算编制和执行的合规性、科学性和刚性约束。四是提升预算绩效管理水平，持续做好全方位、全过程、全覆盖的预算绩效管理，强化绩效运行“双监控”，开展好预算绩效事前评估工作，落实结果运用。</t>
  </si>
  <si>
    <t>持续深化财政体制改革</t>
  </si>
  <si>
    <t>一是深化预算管理改革。继续推进预算管理一体化系统建设，加快预算编制、预算执行、预算监控、绩效评价等模块的有效衔接，按照上级统一部署，做好财政信息化建设整合工作。二是优化财政运行体制机制。进一步完善多方争取资金的政策，千方百计向上争取资金倾斜和政策支持。扎实推进街道财政体制改革，加强对社区财务规范的监督检查。三是统筹资金资源配置。通盘考虑公共预算、政府性基金预算、国有资本经营预算可统筹的财力，加大各类财政资金统筹力度，盘活存量资产，加快建立统筹协调、有机衔接、科学完整、互为补充的政府财力筹措机制，全面提升财政管理水平。四是严肃财经纪律，遵守财经秩序。认真贯彻落实预算法及中共、省、市有关要求，规范资金使用，强化绩效管理，严肃财经纪律，维护财经秩序；扎实落实人大监督机制，建立健全纪检监察监督、审计监督等综合监督协调机制；加强财会和预算执行监督、会计信息质量等预算管理领域的监督检查，确保财政资金安全规范运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</si>
</sst>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_ * #,##0_ ;_ * \-#,##0_ ;_ * &quot;-&quot;??_ ;_ @_ "/>
    <numFmt numFmtId="201" formatCode="#,##0.00_ ;\-#,##0.00;;"/>
    <numFmt numFmtId="202" formatCode="#,##0.00_);[Red]\(#,##0.00\)"/>
    <numFmt numFmtId="203" formatCode="0_ "/>
    <numFmt numFmtId="204" formatCode="0.00_ "/>
  </numFmts>
  <fonts count="131">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sz val="16"/>
      <color indexed="8"/>
      <name val="方正仿宋_GBK"/>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right style="thin">
        <color auto="1"/>
      </right>
      <top style="thin">
        <color theme="1"/>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theme="1"/>
      </left>
      <right style="thin">
        <color auto="1"/>
      </right>
      <top style="thin">
        <color auto="1"/>
      </top>
      <bottom/>
      <diagonal/>
    </border>
    <border>
      <left style="thin">
        <color theme="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style="thin">
        <color theme="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 fillId="4" borderId="23"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24" applyNumberFormat="0" applyFill="0" applyAlignment="0" applyProtection="0">
      <alignment vertical="center"/>
    </xf>
    <xf numFmtId="0" fontId="63" fillId="0" borderId="24" applyNumberFormat="0" applyFill="0" applyAlignment="0" applyProtection="0">
      <alignment vertical="center"/>
    </xf>
    <xf numFmtId="0" fontId="64" fillId="0" borderId="25" applyNumberFormat="0" applyFill="0" applyAlignment="0" applyProtection="0">
      <alignment vertical="center"/>
    </xf>
    <xf numFmtId="0" fontId="64" fillId="0" borderId="0" applyNumberFormat="0" applyFill="0" applyBorder="0" applyAlignment="0" applyProtection="0">
      <alignment vertical="center"/>
    </xf>
    <xf numFmtId="0" fontId="65" fillId="5" borderId="26" applyNumberFormat="0" applyAlignment="0" applyProtection="0">
      <alignment vertical="center"/>
    </xf>
    <xf numFmtId="0" fontId="66" fillId="6" borderId="27" applyNumberFormat="0" applyAlignment="0" applyProtection="0">
      <alignment vertical="center"/>
    </xf>
    <xf numFmtId="0" fontId="67" fillId="6" borderId="26" applyNumberFormat="0" applyAlignment="0" applyProtection="0">
      <alignment vertical="center"/>
    </xf>
    <xf numFmtId="0" fontId="68" fillId="7" borderId="28" applyNumberFormat="0" applyAlignment="0" applyProtection="0">
      <alignment vertical="center"/>
    </xf>
    <xf numFmtId="0" fontId="69" fillId="0" borderId="29" applyNumberFormat="0" applyFill="0" applyAlignment="0" applyProtection="0">
      <alignment vertical="center"/>
    </xf>
    <xf numFmtId="0" fontId="70" fillId="0" borderId="30" applyNumberFormat="0" applyFill="0" applyAlignment="0" applyProtection="0">
      <alignment vertical="center"/>
    </xf>
    <xf numFmtId="0" fontId="71" fillId="8" borderId="0" applyNumberFormat="0" applyBorder="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5"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5" fillId="16" borderId="0" applyNumberFormat="0" applyBorder="0" applyAlignment="0" applyProtection="0">
      <alignment vertical="center"/>
    </xf>
    <xf numFmtId="0" fontId="75"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5" fillId="20" borderId="0" applyNumberFormat="0" applyBorder="0" applyAlignment="0" applyProtection="0">
      <alignment vertical="center"/>
    </xf>
    <xf numFmtId="0" fontId="75"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5" fillId="24" borderId="0" applyNumberFormat="0" applyBorder="0" applyAlignment="0" applyProtection="0">
      <alignment vertical="center"/>
    </xf>
    <xf numFmtId="0" fontId="75"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5" fillId="28" borderId="0" applyNumberFormat="0" applyBorder="0" applyAlignment="0" applyProtection="0">
      <alignment vertical="center"/>
    </xf>
    <xf numFmtId="0" fontId="75"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5" fillId="32" borderId="0" applyNumberFormat="0" applyBorder="0" applyAlignment="0" applyProtection="0">
      <alignment vertical="center"/>
    </xf>
    <xf numFmtId="0" fontId="75" fillId="33" borderId="0" applyNumberFormat="0" applyBorder="0" applyAlignment="0" applyProtection="0">
      <alignment vertical="center"/>
    </xf>
    <xf numFmtId="0" fontId="74" fillId="34" borderId="0" applyNumberFormat="0" applyBorder="0" applyAlignment="0" applyProtection="0">
      <alignment vertical="center"/>
    </xf>
    <xf numFmtId="0" fontId="76" fillId="0" borderId="0">
      <alignment vertical="center"/>
    </xf>
    <xf numFmtId="0" fontId="77" fillId="0" borderId="12" applyNumberFormat="0" applyFill="0" applyProtection="0">
      <alignment horizontal="center" vertical="center"/>
    </xf>
    <xf numFmtId="0" fontId="78" fillId="35" borderId="0" applyNumberFormat="0" applyBorder="0" applyAlignment="0" applyProtection="0">
      <alignment vertical="center"/>
    </xf>
    <xf numFmtId="0" fontId="79" fillId="36" borderId="0" applyNumberFormat="0" applyBorder="0" applyAlignment="0" applyProtection="0">
      <alignment vertical="center"/>
    </xf>
    <xf numFmtId="0" fontId="80" fillId="0" borderId="31" applyNumberFormat="0" applyFill="0" applyAlignment="0" applyProtection="0">
      <alignment vertical="center"/>
    </xf>
    <xf numFmtId="9" fontId="8" fillId="0" borderId="0" applyFont="0" applyFill="0" applyBorder="0" applyAlignment="0" applyProtection="0">
      <alignment vertical="center"/>
    </xf>
    <xf numFmtId="0" fontId="81" fillId="0" borderId="0">
      <alignment horizontal="center" vertical="center" wrapText="1"/>
      <protection locked="0"/>
    </xf>
    <xf numFmtId="0" fontId="82" fillId="37" borderId="0" applyNumberFormat="0" applyBorder="0" applyAlignment="0" applyProtection="0">
      <alignment vertical="center"/>
    </xf>
    <xf numFmtId="0" fontId="79" fillId="38" borderId="0" applyNumberFormat="0" applyBorder="0" applyAlignment="0" applyProtection="0">
      <alignment vertical="center"/>
    </xf>
    <xf numFmtId="0" fontId="12" fillId="39" borderId="0" applyNumberFormat="0" applyBorder="0" applyAlignment="0" applyProtection="0">
      <alignment vertical="center"/>
    </xf>
    <xf numFmtId="0" fontId="8" fillId="0" borderId="0">
      <alignment vertical="center"/>
    </xf>
    <xf numFmtId="0" fontId="12" fillId="40" borderId="0" applyNumberFormat="0" applyBorder="0" applyAlignment="0" applyProtection="0">
      <alignment vertical="center"/>
    </xf>
    <xf numFmtId="0" fontId="8" fillId="0" borderId="0">
      <alignment vertical="center"/>
    </xf>
    <xf numFmtId="0" fontId="76" fillId="0" borderId="0">
      <alignment vertical="center"/>
    </xf>
    <xf numFmtId="0" fontId="0" fillId="0" borderId="0">
      <alignment vertical="center"/>
    </xf>
    <xf numFmtId="0" fontId="79" fillId="41" borderId="0" applyNumberFormat="0" applyBorder="0" applyAlignment="0" applyProtection="0">
      <alignment vertical="center"/>
    </xf>
    <xf numFmtId="176" fontId="83" fillId="0" borderId="12" applyFill="0" applyProtection="0">
      <alignment horizontal="right" vertical="center"/>
    </xf>
    <xf numFmtId="0" fontId="78" fillId="41" borderId="0" applyNumberFormat="0" applyBorder="0" applyAlignment="0" applyProtection="0">
      <alignment vertical="center"/>
    </xf>
    <xf numFmtId="0" fontId="79" fillId="42" borderId="0" applyNumberFormat="0" applyBorder="0" applyAlignment="0" applyProtection="0">
      <alignment vertical="center"/>
    </xf>
    <xf numFmtId="0" fontId="82" fillId="43" borderId="0" applyNumberFormat="0" applyBorder="0" applyAlignment="0" applyProtection="0">
      <alignment vertical="center"/>
    </xf>
    <xf numFmtId="0" fontId="84" fillId="40" borderId="1" applyNumberFormat="0" applyBorder="0" applyAlignment="0" applyProtection="0">
      <alignment vertical="center"/>
    </xf>
    <xf numFmtId="0" fontId="78" fillId="44" borderId="0" applyNumberFormat="0" applyBorder="0" applyAlignment="0" applyProtection="0">
      <alignment vertical="center"/>
    </xf>
    <xf numFmtId="0" fontId="85" fillId="45" borderId="0" applyNumberFormat="0" applyBorder="0" applyAlignment="0" applyProtection="0">
      <alignment vertical="center"/>
    </xf>
    <xf numFmtId="0" fontId="79" fillId="38" borderId="0" applyNumberFormat="0" applyBorder="0" applyAlignment="0" applyProtection="0">
      <alignment vertical="center"/>
    </xf>
    <xf numFmtId="0" fontId="86" fillId="0" borderId="0">
      <alignment vertical="center"/>
    </xf>
    <xf numFmtId="0" fontId="78" fillId="46" borderId="0" applyNumberFormat="0" applyBorder="0" applyAlignment="0" applyProtection="0">
      <alignment vertical="center"/>
    </xf>
    <xf numFmtId="0" fontId="79" fillId="47" borderId="0" applyNumberFormat="0" applyBorder="0" applyAlignment="0" applyProtection="0">
      <alignment vertical="center"/>
    </xf>
    <xf numFmtId="0" fontId="79" fillId="41" borderId="0" applyNumberFormat="0" applyBorder="0" applyAlignment="0" applyProtection="0">
      <alignment vertical="center"/>
    </xf>
    <xf numFmtId="0" fontId="79" fillId="4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78" fillId="45" borderId="0" applyNumberFormat="0" applyBorder="0" applyAlignment="0" applyProtection="0">
      <alignment vertical="center"/>
    </xf>
    <xf numFmtId="0" fontId="79" fillId="47" borderId="0" applyNumberFormat="0" applyBorder="0" applyAlignment="0" applyProtection="0">
      <alignment vertical="center"/>
    </xf>
    <xf numFmtId="0" fontId="87" fillId="0" borderId="32" applyNumberFormat="0" applyFill="0" applyAlignment="0" applyProtection="0">
      <alignment vertical="center"/>
    </xf>
    <xf numFmtId="9" fontId="8" fillId="0" borderId="0" applyFont="0" applyFill="0" applyBorder="0" applyAlignment="0" applyProtection="0">
      <alignment vertical="center"/>
    </xf>
    <xf numFmtId="0" fontId="88" fillId="45" borderId="0" applyNumberFormat="0" applyBorder="0" applyAlignment="0" applyProtection="0">
      <alignment vertical="center"/>
    </xf>
    <xf numFmtId="0" fontId="86" fillId="0" borderId="0">
      <alignment vertical="center"/>
    </xf>
    <xf numFmtId="0" fontId="78" fillId="45" borderId="0" applyNumberFormat="0" applyBorder="0" applyAlignment="0" applyProtection="0">
      <alignment vertical="center"/>
    </xf>
    <xf numFmtId="9" fontId="8" fillId="0" borderId="0" applyFont="0" applyFill="0" applyBorder="0" applyAlignment="0" applyProtection="0">
      <alignment vertical="center"/>
    </xf>
    <xf numFmtId="0" fontId="79" fillId="38" borderId="0" applyNumberFormat="0" applyBorder="0" applyAlignment="0" applyProtection="0">
      <alignment vertical="center"/>
    </xf>
    <xf numFmtId="0" fontId="79" fillId="41" borderId="0" applyNumberFormat="0" applyBorder="0" applyAlignment="0" applyProtection="0">
      <alignment vertical="center"/>
    </xf>
    <xf numFmtId="9" fontId="8" fillId="0" borderId="0" applyFont="0" applyFill="0" applyBorder="0" applyAlignment="0" applyProtection="0">
      <alignment vertical="center"/>
    </xf>
    <xf numFmtId="0" fontId="79" fillId="41" borderId="0" applyNumberFormat="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89" fillId="0" borderId="33">
      <alignment horizontal="center" vertical="center"/>
    </xf>
    <xf numFmtId="0" fontId="78" fillId="44" borderId="0" applyNumberFormat="0" applyBorder="0" applyAlignment="0" applyProtection="0">
      <alignment vertical="center"/>
    </xf>
    <xf numFmtId="0" fontId="0" fillId="37" borderId="0" applyNumberFormat="0" applyBorder="0" applyAlignment="0" applyProtection="0">
      <alignment vertical="center"/>
    </xf>
    <xf numFmtId="0" fontId="8" fillId="0" borderId="0">
      <alignment vertical="center"/>
    </xf>
    <xf numFmtId="0" fontId="83" fillId="0" borderId="5" applyNumberFormat="0" applyFill="0" applyProtection="0">
      <alignment horizontal="right" vertical="center"/>
    </xf>
    <xf numFmtId="0" fontId="12" fillId="40" borderId="0" applyNumberFormat="0" applyBorder="0" applyAlignment="0" applyProtection="0">
      <alignment vertical="center"/>
    </xf>
    <xf numFmtId="0" fontId="12" fillId="39" borderId="0" applyNumberFormat="0" applyBorder="0" applyAlignment="0" applyProtection="0">
      <alignment vertical="center"/>
    </xf>
    <xf numFmtId="0" fontId="90" fillId="37" borderId="0" applyNumberFormat="0" applyBorder="0" applyAlignment="0" applyProtection="0">
      <alignment vertical="center"/>
    </xf>
    <xf numFmtId="0" fontId="12" fillId="39"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8" fillId="39" borderId="0" applyNumberFormat="0" applyBorder="0" applyAlignment="0" applyProtection="0">
      <alignment vertical="center"/>
    </xf>
    <xf numFmtId="0" fontId="79" fillId="41" borderId="0" applyNumberFormat="0" applyBorder="0" applyAlignment="0" applyProtection="0">
      <alignment vertical="center"/>
    </xf>
    <xf numFmtId="0" fontId="87" fillId="0" borderId="32" applyNumberFormat="0" applyFill="0" applyAlignment="0" applyProtection="0">
      <alignment vertical="center"/>
    </xf>
    <xf numFmtId="0" fontId="91" fillId="0" borderId="0">
      <alignment vertical="center"/>
    </xf>
    <xf numFmtId="0" fontId="79" fillId="41" borderId="0" applyNumberFormat="0" applyBorder="0" applyAlignment="0" applyProtection="0">
      <alignment vertical="center"/>
    </xf>
    <xf numFmtId="0" fontId="87" fillId="0" borderId="32" applyNumberFormat="0" applyFill="0" applyAlignment="0" applyProtection="0">
      <alignment vertical="center"/>
    </xf>
    <xf numFmtId="0" fontId="76" fillId="0" borderId="0">
      <alignment vertical="center"/>
    </xf>
    <xf numFmtId="0" fontId="8" fillId="0" borderId="0">
      <alignment vertical="center"/>
    </xf>
    <xf numFmtId="0" fontId="12" fillId="40" borderId="0" applyNumberFormat="0" applyBorder="0" applyAlignment="0" applyProtection="0">
      <alignment vertical="center"/>
    </xf>
    <xf numFmtId="0" fontId="86" fillId="0" borderId="0">
      <alignment vertical="center"/>
    </xf>
    <xf numFmtId="0" fontId="91" fillId="0" borderId="0">
      <alignment vertical="center"/>
    </xf>
    <xf numFmtId="0" fontId="91" fillId="0" borderId="0">
      <alignment vertical="center"/>
    </xf>
    <xf numFmtId="0" fontId="86" fillId="0" borderId="0">
      <alignment vertical="center"/>
    </xf>
    <xf numFmtId="0" fontId="76" fillId="0" borderId="0">
      <alignment vertical="center"/>
    </xf>
    <xf numFmtId="0" fontId="12" fillId="40" borderId="0" applyNumberFormat="0" applyBorder="0" applyAlignment="0" applyProtection="0">
      <alignment vertical="center"/>
    </xf>
    <xf numFmtId="9" fontId="8" fillId="0" borderId="0" applyFont="0" applyFill="0" applyBorder="0" applyAlignment="0" applyProtection="0">
      <alignment vertical="center"/>
    </xf>
    <xf numFmtId="0" fontId="76"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6"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0" fillId="0" borderId="0">
      <alignment vertical="center"/>
    </xf>
    <xf numFmtId="0" fontId="86" fillId="0" borderId="0">
      <alignment vertical="center"/>
    </xf>
    <xf numFmtId="0" fontId="76" fillId="0" borderId="0">
      <alignment vertical="center"/>
    </xf>
    <xf numFmtId="0" fontId="8" fillId="0" borderId="0">
      <alignment vertical="center"/>
    </xf>
    <xf numFmtId="0" fontId="12" fillId="40" borderId="0" applyNumberFormat="0" applyBorder="0" applyAlignment="0" applyProtection="0">
      <alignment vertical="center"/>
    </xf>
    <xf numFmtId="0" fontId="76" fillId="0" borderId="0">
      <alignment vertical="center"/>
    </xf>
    <xf numFmtId="9" fontId="8" fillId="0" borderId="0" applyFont="0" applyFill="0" applyBorder="0" applyAlignment="0" applyProtection="0">
      <alignment vertical="center"/>
    </xf>
    <xf numFmtId="0" fontId="76" fillId="0" borderId="0">
      <alignment vertical="center"/>
    </xf>
    <xf numFmtId="49" fontId="8" fillId="0" borderId="0" applyFont="0" applyFill="0" applyBorder="0" applyAlignment="0" applyProtection="0">
      <alignment vertical="center"/>
    </xf>
    <xf numFmtId="0" fontId="92" fillId="0" borderId="0" applyNumberFormat="0" applyFill="0" applyBorder="0" applyAlignment="0" applyProtection="0">
      <alignment vertical="top"/>
      <protection locked="0"/>
    </xf>
    <xf numFmtId="0" fontId="79" fillId="38" borderId="0" applyNumberFormat="0" applyBorder="0" applyAlignment="0" applyProtection="0">
      <alignment vertical="center"/>
    </xf>
    <xf numFmtId="0" fontId="76" fillId="0" borderId="0">
      <alignment vertical="center"/>
    </xf>
    <xf numFmtId="0" fontId="79" fillId="47" borderId="0" applyNumberFormat="0" applyBorder="0" applyAlignment="0" applyProtection="0">
      <alignment vertical="center"/>
    </xf>
    <xf numFmtId="0" fontId="76" fillId="0" borderId="0">
      <alignment vertical="center"/>
    </xf>
    <xf numFmtId="0" fontId="76"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76" fillId="0" borderId="0">
      <alignment vertical="center"/>
    </xf>
    <xf numFmtId="0" fontId="93" fillId="0" borderId="34" applyNumberFormat="0" applyFill="0" applyAlignment="0" applyProtection="0">
      <alignment vertical="center"/>
    </xf>
    <xf numFmtId="0" fontId="76" fillId="0" borderId="0">
      <alignment vertical="center"/>
    </xf>
    <xf numFmtId="0" fontId="76" fillId="0" borderId="0">
      <alignment vertical="center"/>
    </xf>
    <xf numFmtId="0" fontId="92" fillId="0" borderId="0" applyNumberFormat="0" applyFill="0" applyBorder="0" applyAlignment="0" applyProtection="0">
      <alignment vertical="top"/>
      <protection locked="0"/>
    </xf>
    <xf numFmtId="0" fontId="79" fillId="38" borderId="0" applyNumberFormat="0" applyBorder="0" applyAlignment="0" applyProtection="0">
      <alignment vertical="center"/>
    </xf>
    <xf numFmtId="0" fontId="76" fillId="0" borderId="0">
      <alignment vertical="center"/>
    </xf>
    <xf numFmtId="0" fontId="83" fillId="0" borderId="0">
      <alignment vertical="center"/>
    </xf>
    <xf numFmtId="0" fontId="79" fillId="36" borderId="0" applyNumberFormat="0" applyBorder="0" applyAlignment="0" applyProtection="0">
      <alignment vertical="center"/>
    </xf>
    <xf numFmtId="0" fontId="86"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78" fillId="48" borderId="0" applyNumberFormat="0" applyBorder="0" applyAlignment="0" applyProtection="0">
      <alignment vertical="center"/>
    </xf>
    <xf numFmtId="0" fontId="0" fillId="49" borderId="0" applyNumberFormat="0" applyBorder="0" applyAlignment="0" applyProtection="0">
      <alignment vertical="center"/>
    </xf>
    <xf numFmtId="0" fontId="12" fillId="49"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78" fillId="50" borderId="0" applyNumberFormat="0" applyBorder="0" applyAlignment="0" applyProtection="0">
      <alignment vertical="center"/>
    </xf>
    <xf numFmtId="0" fontId="8"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8" fillId="0" borderId="0">
      <alignment vertical="center"/>
    </xf>
    <xf numFmtId="0" fontId="0" fillId="43"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3" borderId="0" applyNumberFormat="0" applyBorder="0" applyAlignment="0" applyProtection="0">
      <alignment vertical="center"/>
    </xf>
    <xf numFmtId="0" fontId="8" fillId="0" borderId="0">
      <alignment vertical="center"/>
    </xf>
    <xf numFmtId="0" fontId="0" fillId="51" borderId="0" applyNumberFormat="0" applyBorder="0" applyAlignment="0" applyProtection="0">
      <alignment vertical="center"/>
    </xf>
    <xf numFmtId="0" fontId="79" fillId="50"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12" fillId="40"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94" fillId="0" borderId="1">
      <alignment horizontal="left" vertical="center"/>
    </xf>
    <xf numFmtId="0" fontId="0" fillId="47" borderId="0" applyNumberFormat="0" applyBorder="0" applyAlignment="0" applyProtection="0">
      <alignment vertical="center"/>
    </xf>
    <xf numFmtId="0" fontId="79" fillId="38"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12" fillId="40" borderId="0" applyNumberFormat="0" applyBorder="0" applyAlignment="0" applyProtection="0">
      <alignment vertical="center"/>
    </xf>
    <xf numFmtId="0" fontId="82" fillId="37"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78" fillId="54" borderId="0" applyNumberFormat="0" applyBorder="0" applyAlignment="0" applyProtection="0">
      <alignment vertical="center"/>
    </xf>
    <xf numFmtId="0" fontId="82" fillId="37" borderId="0" applyNumberFormat="0" applyBorder="0" applyAlignment="0" applyProtection="0">
      <alignment vertical="center"/>
    </xf>
    <xf numFmtId="0" fontId="0" fillId="47" borderId="0" applyNumberFormat="0" applyBorder="0" applyAlignment="0" applyProtection="0">
      <alignment vertical="center"/>
    </xf>
    <xf numFmtId="0" fontId="82" fillId="37" borderId="0" applyNumberFormat="0" applyBorder="0" applyAlignment="0" applyProtection="0">
      <alignment vertical="center"/>
    </xf>
    <xf numFmtId="0" fontId="0" fillId="43" borderId="0" applyNumberFormat="0" applyBorder="0" applyAlignment="0" applyProtection="0">
      <alignment vertical="center"/>
    </xf>
    <xf numFmtId="0" fontId="95" fillId="52" borderId="0" applyNumberFormat="0" applyBorder="0" applyAlignment="0" applyProtection="0">
      <alignment vertical="center"/>
    </xf>
    <xf numFmtId="9" fontId="8" fillId="0" borderId="0" applyFont="0" applyFill="0" applyBorder="0" applyAlignment="0" applyProtection="0">
      <alignment vertical="center"/>
    </xf>
    <xf numFmtId="0" fontId="93" fillId="0" borderId="34" applyNumberFormat="0" applyFill="0" applyAlignment="0" applyProtection="0">
      <alignment vertical="center"/>
    </xf>
    <xf numFmtId="0" fontId="0" fillId="43" borderId="0" applyNumberFormat="0" applyBorder="0" applyAlignment="0" applyProtection="0">
      <alignment vertical="center"/>
    </xf>
    <xf numFmtId="0" fontId="79" fillId="55" borderId="0" applyNumberFormat="0" applyBorder="0" applyAlignment="0" applyProtection="0">
      <alignment vertical="center"/>
    </xf>
    <xf numFmtId="0" fontId="95" fillId="52" borderId="0" applyNumberFormat="0" applyBorder="0" applyAlignment="0" applyProtection="0">
      <alignment vertical="center"/>
    </xf>
    <xf numFmtId="9" fontId="8" fillId="0" borderId="0" applyFont="0" applyFill="0" applyBorder="0" applyAlignment="0" applyProtection="0">
      <alignment vertical="center"/>
    </xf>
    <xf numFmtId="0" fontId="82" fillId="37" borderId="0" applyNumberFormat="0" applyBorder="0" applyAlignment="0" applyProtection="0">
      <alignment vertical="center"/>
    </xf>
    <xf numFmtId="0" fontId="0" fillId="56" borderId="0" applyNumberFormat="0" applyBorder="0" applyAlignment="0" applyProtection="0">
      <alignment vertical="center"/>
    </xf>
    <xf numFmtId="0" fontId="78" fillId="52" borderId="0" applyNumberFormat="0" applyBorder="0" applyAlignment="0" applyProtection="0">
      <alignment vertical="center"/>
    </xf>
    <xf numFmtId="0" fontId="96" fillId="39" borderId="35" applyNumberFormat="0" applyAlignment="0" applyProtection="0">
      <alignment vertical="center"/>
    </xf>
    <xf numFmtId="0" fontId="79" fillId="41"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82" fillId="37" borderId="0" applyNumberFormat="0" applyBorder="0" applyAlignment="0" applyProtection="0">
      <alignment vertical="center"/>
    </xf>
    <xf numFmtId="0" fontId="97" fillId="0" borderId="36" applyNumberFormat="0" applyFill="0" applyAlignment="0" applyProtection="0">
      <alignment vertical="center"/>
    </xf>
    <xf numFmtId="0" fontId="78" fillId="52" borderId="0" applyNumberFormat="0" applyBorder="0" applyAlignment="0" applyProtection="0">
      <alignment vertical="center"/>
    </xf>
    <xf numFmtId="9" fontId="8" fillId="0" borderId="0" applyFont="0" applyFill="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45" borderId="0" applyNumberFormat="0" applyBorder="0" applyAlignment="0" applyProtection="0">
      <alignment vertical="center"/>
    </xf>
    <xf numFmtId="0" fontId="96" fillId="39" borderId="35" applyNumberFormat="0" applyAlignment="0" applyProtection="0">
      <alignment vertical="center"/>
    </xf>
    <xf numFmtId="0" fontId="8" fillId="0" borderId="0">
      <alignment vertical="center"/>
    </xf>
    <xf numFmtId="0" fontId="79" fillId="41" borderId="0" applyNumberFormat="0" applyBorder="0" applyAlignment="0" applyProtection="0">
      <alignment vertical="center"/>
    </xf>
    <xf numFmtId="0" fontId="78" fillId="45" borderId="0" applyNumberFormat="0" applyBorder="0" applyAlignment="0" applyProtection="0">
      <alignment vertical="center"/>
    </xf>
    <xf numFmtId="0" fontId="79" fillId="50" borderId="0" applyNumberFormat="0" applyBorder="0" applyAlignment="0" applyProtection="0">
      <alignment vertical="center"/>
    </xf>
    <xf numFmtId="0" fontId="0" fillId="40" borderId="37" applyNumberFormat="0" applyFont="0" applyAlignment="0" applyProtection="0">
      <alignment vertical="center"/>
    </xf>
    <xf numFmtId="0" fontId="78" fillId="46" borderId="0" applyNumberFormat="0" applyBorder="0" applyAlignment="0" applyProtection="0">
      <alignment vertical="center"/>
    </xf>
    <xf numFmtId="0" fontId="78" fillId="50" borderId="0" applyNumberFormat="0" applyBorder="0" applyAlignment="0" applyProtection="0">
      <alignment vertical="center"/>
    </xf>
    <xf numFmtId="0" fontId="79" fillId="41" borderId="0" applyNumberFormat="0" applyBorder="0" applyAlignment="0" applyProtection="0">
      <alignment vertical="center"/>
    </xf>
    <xf numFmtId="0" fontId="78" fillId="50" borderId="0" applyNumberFormat="0" applyBorder="0" applyAlignment="0" applyProtection="0">
      <alignment vertical="center"/>
    </xf>
    <xf numFmtId="0" fontId="78" fillId="50" borderId="0" applyNumberFormat="0" applyBorder="0" applyAlignment="0" applyProtection="0">
      <alignment vertical="center"/>
    </xf>
    <xf numFmtId="0" fontId="78" fillId="53" borderId="0" applyNumberFormat="0" applyBorder="0" applyAlignment="0" applyProtection="0">
      <alignment vertical="center"/>
    </xf>
    <xf numFmtId="0" fontId="12" fillId="49" borderId="0" applyNumberFormat="0" applyBorder="0" applyAlignment="0" applyProtection="0">
      <alignment vertical="center"/>
    </xf>
    <xf numFmtId="0" fontId="78" fillId="53" borderId="0" applyNumberFormat="0" applyBorder="0" applyAlignment="0" applyProtection="0">
      <alignment vertical="center"/>
    </xf>
    <xf numFmtId="0" fontId="12" fillId="49" borderId="0" applyNumberFormat="0" applyBorder="0" applyAlignment="0" applyProtection="0">
      <alignment vertical="center"/>
    </xf>
    <xf numFmtId="0" fontId="78" fillId="44" borderId="0" applyNumberFormat="0" applyBorder="0" applyAlignment="0" applyProtection="0">
      <alignment vertical="center"/>
    </xf>
    <xf numFmtId="0" fontId="79" fillId="41" borderId="0" applyNumberFormat="0" applyBorder="0" applyAlignment="0" applyProtection="0">
      <alignment vertical="center"/>
    </xf>
    <xf numFmtId="0" fontId="78" fillId="44" borderId="0" applyNumberFormat="0" applyBorder="0" applyAlignment="0" applyProtection="0">
      <alignment vertical="center"/>
    </xf>
    <xf numFmtId="0" fontId="83" fillId="0" borderId="0" applyProtection="0">
      <alignment vertical="center"/>
    </xf>
    <xf numFmtId="0" fontId="8" fillId="0" borderId="0">
      <alignment vertical="center"/>
    </xf>
    <xf numFmtId="0" fontId="78" fillId="54" borderId="0" applyNumberFormat="0" applyBorder="0" applyAlignment="0" applyProtection="0">
      <alignment vertical="center"/>
    </xf>
    <xf numFmtId="0" fontId="78" fillId="39" borderId="0" applyNumberFormat="0" applyBorder="0" applyAlignment="0" applyProtection="0">
      <alignment vertical="center"/>
    </xf>
    <xf numFmtId="0" fontId="87" fillId="0" borderId="32" applyNumberFormat="0" applyFill="0" applyAlignment="0" applyProtection="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9" fontId="8" fillId="0" borderId="0" applyFont="0" applyFill="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8" fillId="0" borderId="0" applyNumberFormat="0" applyFill="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38" borderId="0" applyNumberFormat="0" applyBorder="0" applyAlignment="0" applyProtection="0">
      <alignment vertical="center"/>
    </xf>
    <xf numFmtId="0" fontId="98" fillId="0" borderId="22">
      <alignment horizontal="left" vertical="center"/>
    </xf>
    <xf numFmtId="0" fontId="78" fillId="36" borderId="0" applyNumberFormat="0" applyBorder="0" applyAlignment="0" applyProtection="0">
      <alignment vertical="center"/>
    </xf>
    <xf numFmtId="0" fontId="98" fillId="0" borderId="22">
      <alignment horizontal="left" vertical="center"/>
    </xf>
    <xf numFmtId="0" fontId="78" fillId="36" borderId="0" applyNumberFormat="0" applyBorder="0" applyAlignment="0" applyProtection="0">
      <alignment vertical="center"/>
    </xf>
    <xf numFmtId="0" fontId="78" fillId="41" borderId="0" applyNumberFormat="0" applyBorder="0" applyAlignment="0" applyProtection="0">
      <alignment vertical="center"/>
    </xf>
    <xf numFmtId="0" fontId="91" fillId="0" borderId="0">
      <alignment vertical="center"/>
      <protection locked="0"/>
    </xf>
    <xf numFmtId="0" fontId="78" fillId="48" borderId="0" applyNumberFormat="0" applyBorder="0" applyAlignment="0" applyProtection="0">
      <alignment vertical="center"/>
    </xf>
    <xf numFmtId="0" fontId="12" fillId="49" borderId="0" applyNumberFormat="0" applyBorder="0" applyAlignment="0" applyProtection="0">
      <alignment vertical="center"/>
    </xf>
    <xf numFmtId="0" fontId="79" fillId="38" borderId="0" applyNumberFormat="0" applyBorder="0" applyAlignment="0" applyProtection="0">
      <alignment vertical="center"/>
    </xf>
    <xf numFmtId="0" fontId="12" fillId="49" borderId="0" applyNumberFormat="0" applyBorder="0" applyAlignment="0" applyProtection="0">
      <alignment vertical="center"/>
    </xf>
    <xf numFmtId="0" fontId="12" fillId="43"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99" fillId="0" borderId="0" applyNumberFormat="0" applyFill="0" applyBorder="0" applyAlignment="0" applyProtection="0">
      <alignment vertical="center"/>
    </xf>
    <xf numFmtId="0" fontId="79" fillId="41"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89" fillId="0" borderId="33">
      <alignment horizontal="center" vertical="center"/>
    </xf>
    <xf numFmtId="0" fontId="79" fillId="47" borderId="0" applyNumberFormat="0" applyBorder="0" applyAlignment="0" applyProtection="0">
      <alignment vertical="center"/>
    </xf>
    <xf numFmtId="0" fontId="79" fillId="47" borderId="0" applyNumberFormat="0" applyBorder="0" applyAlignment="0" applyProtection="0">
      <alignment vertical="center"/>
    </xf>
    <xf numFmtId="0" fontId="87" fillId="0" borderId="32" applyNumberFormat="0" applyFill="0" applyAlignment="0" applyProtection="0">
      <alignment vertical="center"/>
    </xf>
    <xf numFmtId="0" fontId="79" fillId="47" borderId="0" applyNumberFormat="0" applyBorder="0" applyAlignment="0" applyProtection="0">
      <alignment vertical="center"/>
    </xf>
    <xf numFmtId="0" fontId="87" fillId="0" borderId="32" applyNumberFormat="0" applyFill="0" applyAlignment="0" applyProtection="0">
      <alignment vertical="center"/>
    </xf>
    <xf numFmtId="0" fontId="79" fillId="38" borderId="0" applyNumberFormat="0" applyBorder="0" applyAlignment="0" applyProtection="0">
      <alignment vertical="center"/>
    </xf>
    <xf numFmtId="15" fontId="100" fillId="0" borderId="0">
      <alignment vertical="center"/>
    </xf>
    <xf numFmtId="0" fontId="79" fillId="38" borderId="0" applyNumberFormat="0" applyBorder="0" applyAlignment="0" applyProtection="0">
      <alignment vertical="center"/>
    </xf>
    <xf numFmtId="177" fontId="8" fillId="0" borderId="0" applyFont="0" applyFill="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8" fillId="0" borderId="0">
      <alignment vertical="center"/>
    </xf>
    <xf numFmtId="0" fontId="79" fillId="38" borderId="0" applyNumberFormat="0" applyBorder="0" applyAlignment="0" applyProtection="0">
      <alignment vertical="center"/>
    </xf>
    <xf numFmtId="0" fontId="101" fillId="58" borderId="4">
      <alignment vertical="center"/>
      <protection locked="0"/>
    </xf>
    <xf numFmtId="0" fontId="8" fillId="0" borderId="0">
      <alignment vertical="center"/>
    </xf>
    <xf numFmtId="0" fontId="79" fillId="38" borderId="0" applyNumberFormat="0" applyBorder="0" applyAlignment="0" applyProtection="0">
      <alignment vertical="center"/>
    </xf>
    <xf numFmtId="0" fontId="8" fillId="0" borderId="0">
      <alignment vertical="center"/>
    </xf>
    <xf numFmtId="0" fontId="88" fillId="51" borderId="0" applyNumberFormat="0" applyBorder="0" applyAlignment="0" applyProtection="0">
      <alignment vertical="center"/>
    </xf>
    <xf numFmtId="0" fontId="79" fillId="38" borderId="0" applyNumberFormat="0" applyBorder="0" applyAlignment="0" applyProtection="0">
      <alignment vertical="center"/>
    </xf>
    <xf numFmtId="0" fontId="88" fillId="51" borderId="0" applyNumberFormat="0" applyBorder="0" applyAlignment="0" applyProtection="0">
      <alignment vertical="center"/>
    </xf>
    <xf numFmtId="0" fontId="79" fillId="38" borderId="0" applyNumberFormat="0" applyBorder="0" applyAlignment="0" applyProtection="0">
      <alignment vertical="center"/>
    </xf>
    <xf numFmtId="0" fontId="79" fillId="55" borderId="0" applyNumberFormat="0" applyBorder="0" applyAlignment="0" applyProtection="0">
      <alignment vertical="center"/>
    </xf>
    <xf numFmtId="0" fontId="78" fillId="38" borderId="0" applyNumberFormat="0" applyBorder="0" applyAlignment="0" applyProtection="0">
      <alignment vertical="center"/>
    </xf>
    <xf numFmtId="0" fontId="98" fillId="0" borderId="38" applyNumberFormat="0" applyAlignment="0" applyProtection="0">
      <alignment horizontal="left" vertical="center"/>
    </xf>
    <xf numFmtId="0" fontId="102" fillId="50" borderId="39" applyNumberFormat="0" applyAlignment="0" applyProtection="0">
      <alignment vertical="center"/>
    </xf>
    <xf numFmtId="0" fontId="12" fillId="39"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12" fillId="49" borderId="0" applyNumberFormat="0" applyBorder="0" applyAlignment="0" applyProtection="0">
      <alignment vertical="center"/>
    </xf>
    <xf numFmtId="0" fontId="79" fillId="42"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101" fillId="58" borderId="4">
      <alignment vertical="center"/>
      <protection locked="0"/>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9" fillId="55" borderId="0" applyNumberFormat="0" applyBorder="0" applyAlignment="0" applyProtection="0">
      <alignment vertical="center"/>
    </xf>
    <xf numFmtId="15" fontId="100" fillId="0" borderId="0">
      <alignment vertical="center"/>
    </xf>
    <xf numFmtId="0" fontId="103" fillId="0" borderId="0">
      <alignment vertical="center"/>
    </xf>
    <xf numFmtId="9" fontId="8" fillId="0" borderId="0" applyFont="0" applyFill="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42" borderId="0" applyNumberFormat="0" applyBorder="0" applyAlignment="0" applyProtection="0">
      <alignment vertical="center"/>
    </xf>
    <xf numFmtId="0" fontId="12" fillId="40" borderId="0" applyNumberFormat="0" applyBorder="0" applyAlignment="0" applyProtection="0">
      <alignment vertical="center"/>
    </xf>
    <xf numFmtId="0" fontId="79" fillId="36" borderId="0" applyNumberFormat="0" applyBorder="0" applyAlignment="0" applyProtection="0">
      <alignment vertical="center"/>
    </xf>
    <xf numFmtId="0" fontId="8" fillId="0" borderId="0" applyFont="0" applyFill="0" applyBorder="0" applyAlignment="0" applyProtection="0">
      <alignment vertical="center"/>
    </xf>
    <xf numFmtId="0" fontId="12" fillId="40" borderId="0" applyNumberFormat="0" applyBorder="0" applyAlignment="0" applyProtection="0">
      <alignment vertical="center"/>
    </xf>
    <xf numFmtId="0" fontId="79" fillId="3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7" fillId="0" borderId="32" applyNumberFormat="0" applyFill="0" applyAlignment="0" applyProtection="0">
      <alignment vertical="center"/>
    </xf>
    <xf numFmtId="0" fontId="12" fillId="40" borderId="0" applyNumberFormat="0" applyBorder="0" applyAlignment="0" applyProtection="0">
      <alignment vertical="center"/>
    </xf>
    <xf numFmtId="0" fontId="80" fillId="0" borderId="31" applyNumberFormat="0" applyFill="0" applyAlignment="0" applyProtection="0">
      <alignment vertical="center"/>
    </xf>
    <xf numFmtId="0" fontId="79" fillId="36" borderId="0" applyNumberFormat="0" applyBorder="0" applyAlignment="0" applyProtection="0">
      <alignment vertical="center"/>
    </xf>
    <xf numFmtId="0" fontId="87" fillId="0" borderId="32" applyNumberFormat="0" applyFill="0" applyAlignment="0" applyProtection="0">
      <alignment vertical="center"/>
    </xf>
    <xf numFmtId="0" fontId="12" fillId="40" borderId="0" applyNumberFormat="0" applyBorder="0" applyAlignment="0" applyProtection="0">
      <alignment vertical="center"/>
    </xf>
    <xf numFmtId="0" fontId="87" fillId="0" borderId="32" applyNumberFormat="0" applyFill="0" applyAlignment="0" applyProtection="0">
      <alignment vertical="center"/>
    </xf>
    <xf numFmtId="0" fontId="12" fillId="37" borderId="0" applyNumberFormat="0" applyBorder="0" applyAlignment="0" applyProtection="0">
      <alignment vertical="center"/>
    </xf>
    <xf numFmtId="0" fontId="79" fillId="38" borderId="0" applyNumberFormat="0" applyBorder="0" applyAlignment="0" applyProtection="0">
      <alignment vertical="center"/>
    </xf>
    <xf numFmtId="178" fontId="8" fillId="0" borderId="0" applyFont="0" applyFill="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9" fillId="39" borderId="0" applyNumberFormat="0" applyBorder="0" applyAlignment="0" applyProtection="0">
      <alignment vertical="center"/>
    </xf>
    <xf numFmtId="179" fontId="8" fillId="0" borderId="0" applyFont="0" applyFill="0" applyBorder="0" applyAlignment="0" applyProtection="0">
      <alignment vertical="center"/>
    </xf>
    <xf numFmtId="0" fontId="79" fillId="39" borderId="0" applyNumberFormat="0" applyBorder="0" applyAlignment="0" applyProtection="0">
      <alignment vertical="center"/>
    </xf>
    <xf numFmtId="0" fontId="79" fillId="38" borderId="0" applyNumberFormat="0" applyBorder="0" applyAlignment="0" applyProtection="0">
      <alignment vertical="center"/>
    </xf>
    <xf numFmtId="0" fontId="82" fillId="43" borderId="0" applyNumberFormat="0" applyBorder="0" applyAlignment="0" applyProtection="0">
      <alignment vertical="center"/>
    </xf>
    <xf numFmtId="0" fontId="79" fillId="39" borderId="0" applyNumberFormat="0" applyBorder="0" applyAlignment="0" applyProtection="0">
      <alignment vertical="center"/>
    </xf>
    <xf numFmtId="0" fontId="79" fillId="39" borderId="0" applyNumberFormat="0" applyBorder="0" applyAlignment="0" applyProtection="0">
      <alignment vertical="center"/>
    </xf>
    <xf numFmtId="0" fontId="83" fillId="0" borderId="5" applyNumberFormat="0" applyFill="0" applyProtection="0">
      <alignment horizontal="right" vertical="center"/>
    </xf>
    <xf numFmtId="0" fontId="79" fillId="39"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180" fontId="104" fillId="0" borderId="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8" fillId="0" borderId="0">
      <alignment vertical="center"/>
    </xf>
    <xf numFmtId="0" fontId="79" fillId="42" borderId="0" applyNumberFormat="0" applyBorder="0" applyAlignment="0" applyProtection="0">
      <alignment vertical="center"/>
    </xf>
    <xf numFmtId="181" fontId="8" fillId="0" borderId="0" applyFont="0" applyFill="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9" fontId="8" fillId="0" borderId="0" applyFont="0" applyFill="0" applyBorder="0" applyAlignment="0" applyProtection="0">
      <alignment vertical="center"/>
    </xf>
    <xf numFmtId="0" fontId="79" fillId="38" borderId="0" applyNumberFormat="0" applyBorder="0" applyAlignment="0" applyProtection="0">
      <alignment vertical="center"/>
    </xf>
    <xf numFmtId="0" fontId="12" fillId="49" borderId="0" applyNumberFormat="0" applyBorder="0" applyAlignment="0" applyProtection="0">
      <alignment vertical="center"/>
    </xf>
    <xf numFmtId="9" fontId="8" fillId="0" borderId="0" applyFont="0" applyFill="0" applyBorder="0" applyAlignment="0" applyProtection="0">
      <alignment vertical="center"/>
    </xf>
    <xf numFmtId="0" fontId="12" fillId="49" borderId="0" applyNumberFormat="0" applyBorder="0" applyAlignment="0" applyProtection="0">
      <alignment vertical="center"/>
    </xf>
    <xf numFmtId="9" fontId="8" fillId="0" borderId="0" applyFont="0" applyFill="0" applyBorder="0" applyAlignment="0" applyProtection="0">
      <alignment vertical="center"/>
    </xf>
    <xf numFmtId="0" fontId="12" fillId="49" borderId="0" applyNumberFormat="0" applyBorder="0" applyAlignment="0" applyProtection="0">
      <alignment vertical="center"/>
    </xf>
    <xf numFmtId="9" fontId="8" fillId="0" borderId="0" applyFont="0" applyFill="0" applyBorder="0" applyAlignment="0" applyProtection="0">
      <alignment vertical="center"/>
    </xf>
    <xf numFmtId="0" fontId="12" fillId="49" borderId="0" applyNumberFormat="0" applyBorder="0" applyAlignment="0" applyProtection="0">
      <alignment vertical="center"/>
    </xf>
    <xf numFmtId="0" fontId="105" fillId="59" borderId="0" applyNumberFormat="0" applyBorder="0" applyAlignment="0" applyProtection="0">
      <alignment vertical="center"/>
    </xf>
    <xf numFmtId="9" fontId="8" fillId="0" borderId="0" applyFont="0" applyFill="0" applyBorder="0" applyAlignment="0" applyProtection="0">
      <alignment vertical="center"/>
    </xf>
    <xf numFmtId="0" fontId="12" fillId="39" borderId="0" applyNumberFormat="0" applyBorder="0" applyAlignment="0" applyProtection="0">
      <alignment vertical="center"/>
    </xf>
    <xf numFmtId="9" fontId="8" fillId="0" borderId="0" applyFont="0" applyFill="0" applyBorder="0" applyAlignment="0" applyProtection="0">
      <alignment vertical="center"/>
    </xf>
    <xf numFmtId="0" fontId="12" fillId="39" borderId="0" applyNumberFormat="0" applyBorder="0" applyAlignment="0" applyProtection="0">
      <alignment vertical="center"/>
    </xf>
    <xf numFmtId="0" fontId="12" fillId="50" borderId="0" applyNumberFormat="0" applyBorder="0" applyAlignment="0" applyProtection="0">
      <alignment vertical="center"/>
    </xf>
    <xf numFmtId="9" fontId="8" fillId="0" borderId="0" applyFont="0" applyFill="0" applyBorder="0" applyAlignment="0" applyProtection="0">
      <alignment vertical="center"/>
    </xf>
    <xf numFmtId="0" fontId="12" fillId="39" borderId="0" applyNumberFormat="0" applyBorder="0" applyAlignment="0" applyProtection="0">
      <alignment vertical="center"/>
    </xf>
    <xf numFmtId="0" fontId="83" fillId="0" borderId="5" applyNumberFormat="0" applyFill="0" applyProtection="0">
      <alignment horizontal="left" vertical="center"/>
    </xf>
    <xf numFmtId="0" fontId="12" fillId="50" borderId="0" applyNumberFormat="0" applyBorder="0" applyAlignment="0" applyProtection="0">
      <alignment vertical="center"/>
    </xf>
    <xf numFmtId="0" fontId="12" fillId="39" borderId="0" applyNumberFormat="0" applyBorder="0" applyAlignment="0" applyProtection="0">
      <alignment vertical="center"/>
    </xf>
    <xf numFmtId="0" fontId="79" fillId="39" borderId="0" applyNumberFormat="0" applyBorder="0" applyAlignment="0" applyProtection="0">
      <alignment vertical="center"/>
    </xf>
    <xf numFmtId="0" fontId="79" fillId="39" borderId="0" applyNumberFormat="0" applyBorder="0" applyAlignment="0" applyProtection="0">
      <alignment vertical="center"/>
    </xf>
    <xf numFmtId="0" fontId="79" fillId="39" borderId="0" applyNumberFormat="0" applyBorder="0" applyAlignment="0" applyProtection="0">
      <alignment vertical="center"/>
    </xf>
    <xf numFmtId="0" fontId="8" fillId="60" borderId="0" applyNumberFormat="0" applyFont="0" applyBorder="0" applyAlignment="0" applyProtection="0">
      <alignment vertical="center"/>
    </xf>
    <xf numFmtId="0" fontId="79" fillId="38" borderId="0" applyNumberFormat="0" applyBorder="0" applyAlignment="0" applyProtection="0">
      <alignment vertical="center"/>
    </xf>
    <xf numFmtId="0" fontId="79" fillId="41" borderId="0" applyNumberFormat="0" applyBorder="0" applyAlignment="0" applyProtection="0">
      <alignment vertical="center"/>
    </xf>
    <xf numFmtId="0" fontId="79" fillId="38" borderId="0" applyNumberFormat="0" applyBorder="0" applyAlignment="0" applyProtection="0">
      <alignment vertical="center"/>
    </xf>
    <xf numFmtId="0" fontId="104" fillId="0" borderId="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89" fillId="0" borderId="33">
      <alignment horizontal="center" vertical="center"/>
    </xf>
    <xf numFmtId="0" fontId="8" fillId="0" borderId="0">
      <alignment vertical="center"/>
    </xf>
    <xf numFmtId="0" fontId="79" fillId="38" borderId="0" applyNumberFormat="0" applyBorder="0" applyAlignment="0" applyProtection="0">
      <alignment vertical="center"/>
    </xf>
    <xf numFmtId="9" fontId="8" fillId="0" borderId="0" applyFont="0" applyFill="0" applyBorder="0" applyAlignment="0" applyProtection="0">
      <alignment vertical="center"/>
    </xf>
    <xf numFmtId="0" fontId="106" fillId="0" borderId="40" applyNumberFormat="0" applyFill="0" applyAlignment="0" applyProtection="0">
      <alignment vertical="center"/>
    </xf>
    <xf numFmtId="0" fontId="79" fillId="38" borderId="0" applyNumberFormat="0" applyBorder="0" applyAlignment="0" applyProtection="0">
      <alignment vertical="center"/>
    </xf>
    <xf numFmtId="0" fontId="87" fillId="0" borderId="32" applyNumberFormat="0" applyFill="0" applyAlignment="0" applyProtection="0">
      <alignment vertical="center"/>
    </xf>
    <xf numFmtId="0" fontId="79" fillId="38" borderId="0" applyNumberFormat="0" applyBorder="0" applyAlignment="0" applyProtection="0">
      <alignment vertical="center"/>
    </xf>
    <xf numFmtId="0" fontId="87" fillId="0" borderId="32" applyNumberFormat="0" applyFill="0" applyAlignment="0" applyProtection="0">
      <alignment vertical="center"/>
    </xf>
    <xf numFmtId="0" fontId="79" fillId="36"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84" fillId="40" borderId="1" applyNumberFormat="0" applyBorder="0" applyAlignment="0" applyProtection="0">
      <alignment vertical="center"/>
    </xf>
    <xf numFmtId="0" fontId="12" fillId="49" borderId="0" applyNumberFormat="0" applyBorder="0" applyAlignment="0" applyProtection="0">
      <alignment vertical="center"/>
    </xf>
    <xf numFmtId="0" fontId="79" fillId="47" borderId="0" applyNumberFormat="0" applyBorder="0" applyAlignment="0" applyProtection="0">
      <alignment vertical="center"/>
    </xf>
    <xf numFmtId="0" fontId="93" fillId="0" borderId="34" applyNumberFormat="0" applyFill="0" applyAlignment="0" applyProtection="0">
      <alignment vertical="center"/>
    </xf>
    <xf numFmtId="0" fontId="79" fillId="47" borderId="0" applyNumberFormat="0" applyBorder="0" applyAlignment="0" applyProtection="0">
      <alignment vertical="center"/>
    </xf>
    <xf numFmtId="0" fontId="79" fillId="36" borderId="0" applyNumberFormat="0" applyBorder="0" applyAlignment="0" applyProtection="0">
      <alignment vertical="center"/>
    </xf>
    <xf numFmtId="0" fontId="107" fillId="50" borderId="41">
      <alignment horizontal="left" vertical="center"/>
      <protection locked="0" hidden="1"/>
    </xf>
    <xf numFmtId="0" fontId="79" fillId="36" borderId="0" applyNumberFormat="0" applyBorder="0" applyAlignment="0" applyProtection="0">
      <alignment vertical="center"/>
    </xf>
    <xf numFmtId="0" fontId="107" fillId="50" borderId="41">
      <alignment horizontal="left" vertical="center"/>
      <protection locked="0" hidden="1"/>
    </xf>
    <xf numFmtId="0" fontId="93" fillId="0" borderId="34" applyNumberFormat="0" applyFill="0" applyAlignment="0" applyProtection="0">
      <alignment vertical="center"/>
    </xf>
    <xf numFmtId="0" fontId="79" fillId="36" borderId="0" applyNumberFormat="0" applyBorder="0" applyAlignment="0" applyProtection="0">
      <alignment vertical="center"/>
    </xf>
    <xf numFmtId="182" fontId="8" fillId="0" borderId="0" applyFont="0" applyFill="0" applyBorder="0" applyAlignment="0" applyProtection="0">
      <alignment vertical="center"/>
    </xf>
    <xf numFmtId="0" fontId="97" fillId="0" borderId="36" applyNumberFormat="0" applyFill="0" applyAlignment="0" applyProtection="0">
      <alignment vertical="center"/>
    </xf>
    <xf numFmtId="0" fontId="80" fillId="0" borderId="42" applyNumberFormat="0" applyFill="0" applyAlignment="0" applyProtection="0">
      <alignment vertical="center"/>
    </xf>
    <xf numFmtId="0" fontId="79" fillId="36" borderId="0" applyNumberFormat="0" applyBorder="0" applyAlignment="0" applyProtection="0">
      <alignment vertical="center"/>
    </xf>
    <xf numFmtId="0" fontId="80" fillId="0" borderId="42" applyNumberFormat="0" applyFill="0" applyAlignment="0" applyProtection="0">
      <alignment vertical="center"/>
    </xf>
    <xf numFmtId="0" fontId="79" fillId="36" borderId="0" applyNumberFormat="0" applyBorder="0" applyAlignment="0" applyProtection="0">
      <alignment vertical="center"/>
    </xf>
    <xf numFmtId="0" fontId="80" fillId="0" borderId="31" applyNumberFormat="0" applyFill="0" applyAlignment="0" applyProtection="0">
      <alignment vertical="center"/>
    </xf>
    <xf numFmtId="0" fontId="79" fillId="36" borderId="0" applyNumberFormat="0" applyBorder="0" applyAlignment="0" applyProtection="0">
      <alignment vertical="center"/>
    </xf>
    <xf numFmtId="0" fontId="87" fillId="0" borderId="32" applyNumberFormat="0" applyFill="0" applyAlignment="0" applyProtection="0">
      <alignment vertical="center"/>
    </xf>
    <xf numFmtId="0" fontId="80" fillId="0" borderId="31" applyNumberFormat="0" applyFill="0" applyAlignment="0" applyProtection="0">
      <alignment vertical="center"/>
    </xf>
    <xf numFmtId="0" fontId="79" fillId="36" borderId="0" applyNumberFormat="0" applyBorder="0" applyAlignment="0" applyProtection="0">
      <alignment vertical="center"/>
    </xf>
    <xf numFmtId="9" fontId="8" fillId="0" borderId="0" applyFont="0" applyFill="0" applyBorder="0" applyAlignment="0" applyProtection="0">
      <alignment vertical="center"/>
    </xf>
    <xf numFmtId="0" fontId="87" fillId="0" borderId="32" applyNumberFormat="0" applyFill="0" applyAlignment="0" applyProtection="0">
      <alignment vertical="center"/>
    </xf>
    <xf numFmtId="0" fontId="12" fillId="4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89" fillId="0" borderId="0" applyNumberFormat="0" applyFill="0" applyBorder="0" applyAlignment="0" applyProtection="0">
      <alignment vertical="center"/>
    </xf>
    <xf numFmtId="0" fontId="79" fillId="50" borderId="0" applyNumberFormat="0" applyBorder="0" applyAlignment="0" applyProtection="0">
      <alignment vertical="center"/>
    </xf>
    <xf numFmtId="0" fontId="79" fillId="50" borderId="0" applyNumberFormat="0" applyBorder="0" applyAlignment="0" applyProtection="0">
      <alignment vertical="center"/>
    </xf>
    <xf numFmtId="0" fontId="79" fillId="41" borderId="0" applyNumberFormat="0" applyBorder="0" applyAlignment="0" applyProtection="0">
      <alignment vertical="center"/>
    </xf>
    <xf numFmtId="0" fontId="87" fillId="0" borderId="32" applyNumberFormat="0" applyFill="0" applyAlignment="0" applyProtection="0">
      <alignment vertical="center"/>
    </xf>
    <xf numFmtId="183" fontId="8" fillId="0" borderId="0" applyFont="0" applyFill="0" applyBorder="0" applyAlignment="0" applyProtection="0">
      <alignment vertical="center"/>
    </xf>
    <xf numFmtId="9" fontId="8" fillId="0" borderId="0" applyFont="0" applyFill="0" applyBorder="0" applyAlignment="0" applyProtection="0">
      <alignment vertical="center"/>
    </xf>
    <xf numFmtId="184" fontId="8" fillId="0" borderId="0" applyFont="0" applyFill="0" applyBorder="0" applyAlignment="0" applyProtection="0">
      <alignment vertical="center"/>
    </xf>
    <xf numFmtId="0" fontId="108" fillId="0" borderId="0" applyNumberFormat="0" applyFill="0" applyBorder="0" applyAlignment="0" applyProtection="0">
      <alignment vertical="center"/>
    </xf>
    <xf numFmtId="0" fontId="97" fillId="0" borderId="36" applyNumberFormat="0" applyFill="0" applyAlignment="0" applyProtection="0">
      <alignment vertical="center"/>
    </xf>
    <xf numFmtId="185" fontId="104" fillId="0" borderId="0">
      <alignment vertical="center"/>
    </xf>
    <xf numFmtId="0" fontId="93" fillId="0" borderId="34" applyNumberFormat="0" applyFill="0" applyAlignment="0" applyProtection="0">
      <alignment vertical="center"/>
    </xf>
    <xf numFmtId="15" fontId="100" fillId="0" borderId="0">
      <alignment vertical="center"/>
    </xf>
    <xf numFmtId="15" fontId="100" fillId="0" borderId="0">
      <alignment vertical="center"/>
    </xf>
    <xf numFmtId="186" fontId="104" fillId="0" borderId="0">
      <alignment vertical="center"/>
    </xf>
    <xf numFmtId="0" fontId="84"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9" fillId="0" borderId="43" applyNumberFormat="0" applyFill="0" applyAlignment="0" applyProtection="0">
      <alignment vertical="center"/>
    </xf>
    <xf numFmtId="0" fontId="78" fillId="38" borderId="0" applyNumberFormat="0" applyBorder="0" applyAlignment="0" applyProtection="0">
      <alignment vertical="center"/>
    </xf>
    <xf numFmtId="0" fontId="98" fillId="0" borderId="38" applyNumberFormat="0" applyAlignment="0" applyProtection="0">
      <alignment horizontal="left" vertical="center"/>
    </xf>
    <xf numFmtId="0" fontId="98" fillId="0" borderId="22">
      <alignment horizontal="left" vertical="center"/>
    </xf>
    <xf numFmtId="0" fontId="98" fillId="0" borderId="22">
      <alignment horizontal="left" vertical="center"/>
    </xf>
    <xf numFmtId="43" fontId="0" fillId="0" borderId="0" applyFont="0" applyFill="0" applyBorder="0" applyAlignment="0" applyProtection="0">
      <alignment vertical="center"/>
    </xf>
    <xf numFmtId="0" fontId="84" fillId="40" borderId="1" applyNumberFormat="0" applyBorder="0" applyAlignment="0" applyProtection="0">
      <alignment vertical="center"/>
    </xf>
    <xf numFmtId="43" fontId="0" fillId="0" borderId="0" applyFont="0" applyFill="0" applyBorder="0" applyAlignment="0" applyProtection="0">
      <alignment vertical="center"/>
    </xf>
    <xf numFmtId="0" fontId="84" fillId="40" borderId="1" applyNumberFormat="0" applyBorder="0" applyAlignment="0" applyProtection="0">
      <alignment vertical="center"/>
    </xf>
    <xf numFmtId="0" fontId="84" fillId="40" borderId="1" applyNumberFormat="0" applyBorder="0" applyAlignment="0" applyProtection="0">
      <alignment vertical="center"/>
    </xf>
    <xf numFmtId="0" fontId="84" fillId="40" borderId="1" applyNumberFormat="0" applyBorder="0" applyAlignment="0" applyProtection="0">
      <alignment vertical="center"/>
    </xf>
    <xf numFmtId="0" fontId="84" fillId="40" borderId="1" applyNumberFormat="0" applyBorder="0" applyAlignment="0" applyProtection="0">
      <alignment vertical="center"/>
    </xf>
    <xf numFmtId="0" fontId="84" fillId="40" borderId="1" applyNumberFormat="0" applyBorder="0" applyAlignment="0" applyProtection="0">
      <alignment vertical="center"/>
    </xf>
    <xf numFmtId="187" fontId="110" fillId="61" borderId="0">
      <alignment vertical="center"/>
    </xf>
    <xf numFmtId="187" fontId="111" fillId="62"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177" fontId="8" fillId="0" borderId="0" applyFont="0" applyFill="0" applyBorder="0" applyAlignment="0" applyProtection="0">
      <alignment vertical="center"/>
    </xf>
    <xf numFmtId="188" fontId="8" fillId="0" borderId="0" applyFont="0" applyFill="0" applyBorder="0" applyAlignment="0" applyProtection="0">
      <alignment vertical="center"/>
    </xf>
    <xf numFmtId="40" fontId="112" fillId="56" borderId="41">
      <alignment horizontal="centerContinuous" vertical="center"/>
    </xf>
    <xf numFmtId="1" fontId="83" fillId="0" borderId="12" applyFill="0" applyProtection="0">
      <alignment horizontal="center" vertical="center"/>
    </xf>
    <xf numFmtId="0" fontId="87" fillId="0" borderId="32" applyNumberFormat="0" applyFill="0" applyAlignment="0" applyProtection="0">
      <alignment vertical="center"/>
    </xf>
    <xf numFmtId="40" fontId="112" fillId="56" borderId="41">
      <alignment horizontal="centerContinuous" vertical="center"/>
    </xf>
    <xf numFmtId="37" fontId="113" fillId="0" borderId="0">
      <alignment vertical="center"/>
    </xf>
    <xf numFmtId="0" fontId="89" fillId="0" borderId="33">
      <alignment horizontal="center" vertical="center"/>
    </xf>
    <xf numFmtId="9" fontId="8" fillId="0" borderId="0" applyFont="0" applyFill="0" applyBorder="0" applyAlignment="0" applyProtection="0">
      <alignment vertical="center"/>
    </xf>
    <xf numFmtId="37" fontId="113" fillId="0" borderId="0">
      <alignment vertical="center"/>
    </xf>
    <xf numFmtId="0" fontId="89" fillId="0" borderId="33">
      <alignment horizontal="center" vertical="center"/>
    </xf>
    <xf numFmtId="37" fontId="113" fillId="0" borderId="0">
      <alignment vertical="center"/>
    </xf>
    <xf numFmtId="0" fontId="89" fillId="0" borderId="33">
      <alignment horizontal="center" vertical="center"/>
    </xf>
    <xf numFmtId="37" fontId="113" fillId="0" borderId="0">
      <alignment vertical="center"/>
    </xf>
    <xf numFmtId="0" fontId="89" fillId="0" borderId="33">
      <alignment horizontal="center" vertical="center"/>
    </xf>
    <xf numFmtId="9" fontId="8" fillId="0" borderId="0" applyFont="0" applyFill="0" applyBorder="0" applyAlignment="0" applyProtection="0">
      <alignment vertical="center"/>
    </xf>
    <xf numFmtId="189" fontId="83" fillId="0" borderId="0">
      <alignment vertical="center"/>
    </xf>
    <xf numFmtId="0" fontId="91" fillId="0" borderId="0">
      <alignment vertical="center"/>
    </xf>
    <xf numFmtId="9" fontId="8" fillId="0" borderId="0" applyFont="0" applyFill="0" applyBorder="0" applyAlignment="0" applyProtection="0">
      <alignment vertical="center"/>
    </xf>
    <xf numFmtId="14" fontId="81" fillId="0" borderId="0">
      <alignment horizontal="center" vertical="center" wrapText="1"/>
      <protection locked="0"/>
    </xf>
    <xf numFmtId="3" fontId="8" fillId="0" borderId="0" applyFont="0" applyFill="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101" fillId="58" borderId="4">
      <alignment vertical="center"/>
      <protection locked="0"/>
    </xf>
    <xf numFmtId="9" fontId="8" fillId="0" borderId="0" applyFont="0" applyFill="0" applyBorder="0" applyAlignment="0" applyProtection="0">
      <alignment vertical="center"/>
    </xf>
    <xf numFmtId="190" fontId="8" fillId="0" borderId="0" applyFont="0" applyFill="0" applyProtection="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89" fillId="0" borderId="33">
      <alignment horizontal="center" vertical="center"/>
    </xf>
    <xf numFmtId="0" fontId="83" fillId="0" borderId="5" applyNumberFormat="0" applyFill="0" applyProtection="0">
      <alignment horizontal="right" vertical="center"/>
    </xf>
    <xf numFmtId="15" fontId="8" fillId="0" borderId="0" applyFont="0" applyFill="0" applyBorder="0" applyAlignment="0" applyProtection="0">
      <alignment vertical="center"/>
    </xf>
    <xf numFmtId="0" fontId="83" fillId="0" borderId="5" applyNumberFormat="0" applyFill="0" applyProtection="0">
      <alignment horizontal="right" vertical="center"/>
    </xf>
    <xf numFmtId="4" fontId="8" fillId="0" borderId="0" applyFon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3" fillId="0" borderId="5" applyNumberFormat="0" applyFill="0" applyProtection="0">
      <alignment horizontal="right" vertical="center"/>
    </xf>
    <xf numFmtId="0" fontId="89" fillId="0" borderId="33">
      <alignment horizontal="center" vertical="center"/>
    </xf>
    <xf numFmtId="0" fontId="89" fillId="0" borderId="33">
      <alignment horizontal="center" vertical="center"/>
    </xf>
    <xf numFmtId="0" fontId="89" fillId="0" borderId="33">
      <alignment horizontal="center" vertical="center"/>
    </xf>
    <xf numFmtId="0" fontId="89" fillId="0" borderId="33">
      <alignment horizontal="center" vertical="center"/>
    </xf>
    <xf numFmtId="3" fontId="8" fillId="0" borderId="0" applyFont="0" applyFill="0" applyBorder="0" applyAlignment="0" applyProtection="0">
      <alignment vertical="center"/>
    </xf>
    <xf numFmtId="0" fontId="8" fillId="60" borderId="0" applyNumberFormat="0" applyFont="0" applyBorder="0" applyAlignment="0" applyProtection="0">
      <alignment vertical="center"/>
    </xf>
    <xf numFmtId="0" fontId="101" fillId="58" borderId="4">
      <alignment vertical="center"/>
      <protection locked="0"/>
    </xf>
    <xf numFmtId="0" fontId="114" fillId="0" borderId="0">
      <alignment vertical="center"/>
    </xf>
    <xf numFmtId="0" fontId="101" fillId="58" borderId="4">
      <alignment vertical="center"/>
      <protection locked="0"/>
    </xf>
    <xf numFmtId="0" fontId="101" fillId="58" borderId="4">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9" fillId="0" borderId="43"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3" fillId="0" borderId="34"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3" fillId="0" borderId="5" applyNumberFormat="0" applyFill="0" applyProtection="0">
      <alignment horizontal="right" vertical="center"/>
    </xf>
    <xf numFmtId="9" fontId="8" fillId="0" borderId="0" applyFont="0" applyFill="0" applyBorder="0" applyAlignment="0" applyProtection="0">
      <alignment vertical="center"/>
    </xf>
    <xf numFmtId="0" fontId="106" fillId="0" borderId="40"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5" fillId="0" borderId="44"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91" fontId="8" fillId="0" borderId="0" applyFont="0" applyFill="0" applyBorder="0" applyAlignment="0" applyProtection="0">
      <alignment vertical="center"/>
    </xf>
    <xf numFmtId="0" fontId="83" fillId="0" borderId="5" applyNumberFormat="0" applyFill="0" applyProtection="0">
      <alignment horizontal="right" vertical="center"/>
    </xf>
    <xf numFmtId="0" fontId="83" fillId="0" borderId="5" applyNumberFormat="0" applyFill="0" applyProtection="0">
      <alignment horizontal="right" vertical="center"/>
    </xf>
    <xf numFmtId="0" fontId="87" fillId="0" borderId="32" applyNumberFormat="0" applyFill="0" applyAlignment="0" applyProtection="0">
      <alignment vertical="center"/>
    </xf>
    <xf numFmtId="0" fontId="87" fillId="0" borderId="32" applyNumberFormat="0" applyFill="0" applyAlignment="0" applyProtection="0">
      <alignment vertical="center"/>
    </xf>
    <xf numFmtId="0" fontId="93" fillId="0" borderId="34" applyNumberFormat="0" applyFill="0" applyAlignment="0" applyProtection="0">
      <alignment vertical="center"/>
    </xf>
    <xf numFmtId="0" fontId="87" fillId="0" borderId="32" applyNumberFormat="0" applyFill="0" applyAlignment="0" applyProtection="0">
      <alignment vertical="center"/>
    </xf>
    <xf numFmtId="0" fontId="93" fillId="0" borderId="34" applyNumberFormat="0" applyFill="0" applyAlignment="0" applyProtection="0">
      <alignment vertical="center"/>
    </xf>
    <xf numFmtId="0" fontId="93" fillId="0" borderId="34" applyNumberFormat="0" applyFill="0" applyAlignment="0" applyProtection="0">
      <alignment vertical="center"/>
    </xf>
    <xf numFmtId="0" fontId="93" fillId="0" borderId="34" applyNumberFormat="0" applyFill="0" applyAlignment="0" applyProtection="0">
      <alignment vertical="center"/>
    </xf>
    <xf numFmtId="0" fontId="93" fillId="0" borderId="34" applyNumberFormat="0" applyFill="0" applyAlignment="0" applyProtection="0">
      <alignment vertical="center"/>
    </xf>
    <xf numFmtId="0" fontId="97" fillId="0" borderId="36" applyNumberFormat="0" applyFill="0" applyAlignment="0" applyProtection="0">
      <alignment vertical="center"/>
    </xf>
    <xf numFmtId="0" fontId="82" fillId="37" borderId="0" applyNumberFormat="0" applyBorder="0" applyAlignment="0" applyProtection="0">
      <alignment vertical="center"/>
    </xf>
    <xf numFmtId="0" fontId="93" fillId="0" borderId="34" applyNumberFormat="0" applyFill="0" applyAlignment="0" applyProtection="0">
      <alignment vertical="center"/>
    </xf>
    <xf numFmtId="0" fontId="93" fillId="0" borderId="34" applyNumberFormat="0" applyFill="0" applyAlignment="0" applyProtection="0">
      <alignment vertical="center"/>
    </xf>
    <xf numFmtId="0" fontId="93" fillId="0" borderId="34" applyNumberFormat="0" applyFill="0" applyAlignment="0" applyProtection="0">
      <alignment vertical="center"/>
    </xf>
    <xf numFmtId="0" fontId="93" fillId="0" borderId="34" applyNumberFormat="0" applyFill="0" applyAlignment="0" applyProtection="0">
      <alignment vertical="center"/>
    </xf>
    <xf numFmtId="0" fontId="93" fillId="0" borderId="34" applyNumberFormat="0" applyFill="0" applyAlignment="0" applyProtection="0">
      <alignment vertical="center"/>
    </xf>
    <xf numFmtId="0" fontId="93" fillId="0" borderId="34" applyNumberFormat="0" applyFill="0" applyAlignment="0" applyProtection="0">
      <alignment vertical="center"/>
    </xf>
    <xf numFmtId="0" fontId="93" fillId="0" borderId="34" applyNumberFormat="0" applyFill="0" applyAlignment="0" applyProtection="0">
      <alignment vertical="center"/>
    </xf>
    <xf numFmtId="0" fontId="115" fillId="0" borderId="44" applyNumberFormat="0" applyFill="0" applyAlignment="0" applyProtection="0">
      <alignment vertical="center"/>
    </xf>
    <xf numFmtId="0" fontId="82" fillId="37" borderId="0" applyNumberFormat="0" applyBorder="0" applyAlignment="0" applyProtection="0">
      <alignment vertical="center"/>
    </xf>
    <xf numFmtId="0" fontId="97" fillId="0" borderId="36" applyNumberFormat="0" applyFill="0" applyAlignment="0" applyProtection="0">
      <alignment vertical="center"/>
    </xf>
    <xf numFmtId="0" fontId="82" fillId="37" borderId="0" applyNumberFormat="0" applyBorder="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0" fontId="97" fillId="0" borderId="36" applyNumberFormat="0" applyFill="0" applyAlignment="0" applyProtection="0">
      <alignment vertical="center"/>
    </xf>
    <xf numFmtId="1" fontId="83" fillId="0" borderId="12" applyFill="0" applyProtection="0">
      <alignment horizontal="center" vertical="center"/>
    </xf>
    <xf numFmtId="0" fontId="115"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5" fillId="0" borderId="0" applyNumberFormat="0" applyFill="0" applyBorder="0" applyAlignment="0" applyProtection="0">
      <alignment vertical="center"/>
    </xf>
    <xf numFmtId="192"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0" fillId="0" borderId="0">
      <alignment vertical="center"/>
    </xf>
    <xf numFmtId="0" fontId="102" fillId="50" borderId="39" applyNumberFormat="0" applyAlignment="0" applyProtection="0">
      <alignment vertical="center"/>
    </xf>
    <xf numFmtId="0" fontId="99" fillId="0" borderId="0" applyNumberFormat="0" applyFill="0" applyBorder="0" applyAlignment="0" applyProtection="0">
      <alignment vertical="center"/>
    </xf>
    <xf numFmtId="0" fontId="117" fillId="0" borderId="5" applyNumberFormat="0" applyFill="0" applyProtection="0">
      <alignment horizontal="center" vertical="center"/>
    </xf>
    <xf numFmtId="0" fontId="117" fillId="0" borderId="5" applyNumberFormat="0" applyFill="0" applyProtection="0">
      <alignment horizontal="center" vertical="center"/>
    </xf>
    <xf numFmtId="0" fontId="117" fillId="0" borderId="5" applyNumberFormat="0" applyFill="0" applyProtection="0">
      <alignment horizontal="center" vertical="center"/>
    </xf>
    <xf numFmtId="0" fontId="117" fillId="0" borderId="5" applyNumberFormat="0" applyFill="0" applyProtection="0">
      <alignment horizontal="center" vertical="center"/>
    </xf>
    <xf numFmtId="0" fontId="117" fillId="0" borderId="5" applyNumberFormat="0" applyFill="0" applyProtection="0">
      <alignment horizontal="center" vertical="center"/>
    </xf>
    <xf numFmtId="0" fontId="88" fillId="45" borderId="0" applyNumberFormat="0" applyBorder="0" applyAlignment="0" applyProtection="0">
      <alignment vertical="center"/>
    </xf>
    <xf numFmtId="0" fontId="117" fillId="0" borderId="5" applyNumberFormat="0" applyFill="0" applyProtection="0">
      <alignment horizontal="center" vertical="center"/>
    </xf>
    <xf numFmtId="0" fontId="117" fillId="0" borderId="5" applyNumberFormat="0" applyFill="0" applyProtection="0">
      <alignment horizontal="center" vertical="center"/>
    </xf>
    <xf numFmtId="0" fontId="117" fillId="0" borderId="5" applyNumberFormat="0" applyFill="0" applyProtection="0">
      <alignment horizontal="center"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77" fillId="0" borderId="12" applyNumberFormat="0" applyFill="0" applyProtection="0">
      <alignment horizontal="center" vertical="center"/>
    </xf>
    <xf numFmtId="0" fontId="77" fillId="0" borderId="12" applyNumberFormat="0" applyFill="0" applyProtection="0">
      <alignment horizontal="center" vertical="center"/>
    </xf>
    <xf numFmtId="0" fontId="77" fillId="0" borderId="12" applyNumberFormat="0" applyFill="0" applyProtection="0">
      <alignment horizontal="center" vertical="center"/>
    </xf>
    <xf numFmtId="0" fontId="77" fillId="0" borderId="12" applyNumberFormat="0" applyFill="0" applyProtection="0">
      <alignment horizontal="center" vertical="center"/>
    </xf>
    <xf numFmtId="0" fontId="77" fillId="0" borderId="12" applyNumberFormat="0" applyFill="0" applyProtection="0">
      <alignment horizontal="center" vertical="center"/>
    </xf>
    <xf numFmtId="0" fontId="77" fillId="0" borderId="12" applyNumberFormat="0" applyFill="0" applyProtection="0">
      <alignment horizontal="center" vertical="center"/>
    </xf>
    <xf numFmtId="0" fontId="77" fillId="0" borderId="12" applyNumberFormat="0" applyFill="0" applyProtection="0">
      <alignment horizontal="center" vertical="center"/>
    </xf>
    <xf numFmtId="0" fontId="88" fillId="45" borderId="0" applyNumberFormat="0" applyBorder="0" applyAlignment="0" applyProtection="0">
      <alignment vertical="center"/>
    </xf>
    <xf numFmtId="0" fontId="119" fillId="0" borderId="0" applyNumberFormat="0" applyFill="0" applyBorder="0" applyAlignment="0" applyProtection="0">
      <alignment vertical="center"/>
    </xf>
    <xf numFmtId="0" fontId="88" fillId="45" borderId="0" applyNumberFormat="0" applyBorder="0" applyAlignment="0" applyProtection="0">
      <alignment vertical="center"/>
    </xf>
    <xf numFmtId="0" fontId="119" fillId="0" borderId="0" applyNumberFormat="0" applyFill="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119" fillId="0" borderId="0" applyNumberFormat="0" applyFill="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119" fillId="0" borderId="0" applyNumberFormat="0" applyFill="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119" fillId="0" borderId="0" applyNumberFormat="0" applyFill="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120" fillId="51" borderId="0" applyNumberFormat="0" applyBorder="0" applyAlignment="0" applyProtection="0">
      <alignment vertical="center"/>
    </xf>
    <xf numFmtId="0" fontId="88" fillId="45" borderId="0" applyNumberFormat="0" applyBorder="0" applyAlignment="0" applyProtection="0">
      <alignment vertical="center"/>
    </xf>
    <xf numFmtId="0" fontId="120" fillId="51" borderId="0" applyNumberFormat="0" applyBorder="0" applyAlignment="0" applyProtection="0">
      <alignment vertical="center"/>
    </xf>
    <xf numFmtId="0" fontId="120" fillId="51" borderId="0" applyNumberFormat="0" applyBorder="0" applyAlignment="0" applyProtection="0">
      <alignment vertical="center"/>
    </xf>
    <xf numFmtId="0" fontId="120"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120" fillId="45" borderId="0" applyNumberFormat="0" applyBorder="0" applyAlignment="0" applyProtection="0">
      <alignment vertical="center"/>
    </xf>
    <xf numFmtId="0" fontId="120" fillId="45" borderId="0" applyNumberFormat="0" applyBorder="0" applyAlignment="0" applyProtection="0">
      <alignment vertical="center"/>
    </xf>
    <xf numFmtId="0" fontId="120" fillId="45" borderId="0" applyNumberFormat="0" applyBorder="0" applyAlignment="0" applyProtection="0">
      <alignment vertical="center"/>
    </xf>
    <xf numFmtId="0" fontId="120" fillId="45" borderId="0" applyNumberFormat="0" applyBorder="0" applyAlignment="0" applyProtection="0">
      <alignment vertical="center"/>
    </xf>
    <xf numFmtId="0" fontId="120" fillId="45" borderId="0" applyNumberFormat="0" applyBorder="0" applyAlignment="0" applyProtection="0">
      <alignment vertical="center"/>
    </xf>
    <xf numFmtId="0" fontId="0" fillId="0" borderId="0">
      <alignment vertical="center"/>
    </xf>
    <xf numFmtId="0" fontId="120" fillId="45" borderId="0" applyNumberFormat="0" applyBorder="0" applyAlignment="0" applyProtection="0">
      <alignment vertical="center"/>
    </xf>
    <xf numFmtId="0" fontId="120" fillId="45" borderId="0" applyNumberFormat="0" applyBorder="0" applyAlignment="0" applyProtection="0">
      <alignment vertical="center"/>
    </xf>
    <xf numFmtId="0" fontId="95" fillId="52" borderId="0" applyNumberFormat="0" applyBorder="0" applyAlignment="0" applyProtection="0">
      <alignment vertical="center"/>
    </xf>
    <xf numFmtId="0" fontId="120" fillId="45" borderId="0" applyNumberFormat="0" applyBorder="0" applyAlignment="0" applyProtection="0">
      <alignment vertical="center"/>
    </xf>
    <xf numFmtId="0" fontId="85" fillId="45"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100" fillId="0" borderId="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0" fillId="0" borderId="31"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1" fillId="0" borderId="45" applyNumberFormat="0" applyFill="0" applyAlignment="0" applyProtection="0">
      <alignment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8" fillId="0" borderId="0">
      <alignment vertical="center"/>
    </xf>
    <xf numFmtId="0" fontId="82" fillId="37"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22" fillId="42" borderId="46" applyNumberFormat="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40" borderId="37" applyNumberFormat="0" applyFont="0" applyAlignment="0" applyProtection="0">
      <alignment vertical="center"/>
    </xf>
    <xf numFmtId="0" fontId="8" fillId="0" borderId="0">
      <alignment vertical="center"/>
    </xf>
    <xf numFmtId="0" fontId="0" fillId="40" borderId="37"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40" borderId="37"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40" borderId="37"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8" fillId="63" borderId="0" applyNumberFormat="0" applyBorder="0" applyAlignment="0" applyProtection="0">
      <alignment vertical="center"/>
    </xf>
    <xf numFmtId="0" fontId="8" fillId="0" borderId="0">
      <alignment vertical="center"/>
    </xf>
    <xf numFmtId="0" fontId="78" fillId="6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8"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6" fillId="39" borderId="3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2" fillId="42" borderId="46" applyNumberFormat="0" applyAlignment="0" applyProtection="0">
      <alignment vertical="center"/>
    </xf>
    <xf numFmtId="0" fontId="8" fillId="0" borderId="0">
      <alignment vertical="center"/>
    </xf>
    <xf numFmtId="0" fontId="8" fillId="0" borderId="0">
      <alignment vertical="center"/>
    </xf>
    <xf numFmtId="0" fontId="122" fillId="42" borderId="46" applyNumberFormat="0" applyAlignment="0" applyProtection="0">
      <alignment vertical="center"/>
    </xf>
    <xf numFmtId="0" fontId="96" fillId="39" borderId="3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2" fillId="50" borderId="39" applyNumberFormat="0" applyAlignment="0" applyProtection="0">
      <alignment vertical="center"/>
    </xf>
    <xf numFmtId="0" fontId="8" fillId="0" borderId="0">
      <alignment vertical="center"/>
    </xf>
    <xf numFmtId="0" fontId="102" fillId="50" borderId="39" applyNumberFormat="0" applyAlignment="0" applyProtection="0">
      <alignment vertical="center"/>
    </xf>
    <xf numFmtId="0" fontId="8" fillId="0" borderId="0">
      <alignment vertical="center"/>
    </xf>
    <xf numFmtId="0" fontId="102" fillId="50" borderId="39" applyNumberFormat="0" applyAlignment="0" applyProtection="0">
      <alignment vertical="center"/>
    </xf>
    <xf numFmtId="0" fontId="8" fillId="0" borderId="0">
      <alignment vertical="center"/>
    </xf>
    <xf numFmtId="0" fontId="102" fillId="50" borderId="39" applyNumberFormat="0" applyAlignment="0" applyProtection="0">
      <alignment vertical="center"/>
    </xf>
    <xf numFmtId="0" fontId="8" fillId="0" borderId="0">
      <alignment vertical="center"/>
    </xf>
    <xf numFmtId="0" fontId="102" fillId="50" borderId="39" applyNumberFormat="0" applyAlignment="0" applyProtection="0">
      <alignment vertical="center"/>
    </xf>
    <xf numFmtId="0" fontId="8" fillId="0" borderId="0">
      <alignment vertical="center"/>
    </xf>
    <xf numFmtId="0" fontId="8" fillId="0" borderId="0">
      <alignment vertical="center"/>
    </xf>
    <xf numFmtId="0" fontId="90" fillId="37" borderId="0" applyNumberFormat="0" applyBorder="0" applyAlignment="0" applyProtection="0">
      <alignment vertical="center"/>
    </xf>
    <xf numFmtId="0" fontId="102" fillId="50" borderId="3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6" fillId="39" borderId="35" applyNumberFormat="0" applyAlignment="0" applyProtection="0">
      <alignment vertical="center"/>
    </xf>
    <xf numFmtId="0" fontId="8" fillId="0" borderId="0">
      <alignment vertical="center"/>
    </xf>
    <xf numFmtId="0" fontId="96" fillId="39" borderId="35"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3" fillId="0" borderId="0">
      <alignment vertical="center"/>
    </xf>
    <xf numFmtId="0" fontId="8" fillId="0" borderId="0">
      <alignment vertical="center"/>
    </xf>
    <xf numFmtId="0" fontId="8" fillId="0" borderId="0">
      <alignment vertical="center"/>
    </xf>
    <xf numFmtId="0" fontId="8" fillId="0" borderId="0">
      <alignment vertical="center"/>
    </xf>
    <xf numFmtId="0" fontId="96" fillId="39" borderId="35"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21" fillId="0" borderId="45" applyNumberFormat="0" applyFill="0" applyAlignment="0" applyProtection="0">
      <alignment vertical="center"/>
    </xf>
    <xf numFmtId="0" fontId="0" fillId="0" borderId="0">
      <alignment vertical="center"/>
    </xf>
    <xf numFmtId="0" fontId="0" fillId="0" borderId="0">
      <alignment vertical="center"/>
    </xf>
    <xf numFmtId="0" fontId="121" fillId="0" borderId="4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1" fillId="0" borderId="45" applyNumberFormat="0" applyFill="0" applyAlignment="0" applyProtection="0">
      <alignment vertical="center"/>
    </xf>
    <xf numFmtId="0" fontId="0" fillId="0" borderId="0">
      <alignment vertical="center"/>
    </xf>
    <xf numFmtId="0" fontId="0" fillId="0" borderId="0">
      <alignment vertical="center"/>
    </xf>
    <xf numFmtId="0" fontId="121" fillId="0" borderId="45" applyNumberFormat="0" applyFill="0" applyAlignment="0" applyProtection="0">
      <alignment vertical="center"/>
    </xf>
    <xf numFmtId="0" fontId="0" fillId="0" borderId="0">
      <alignment vertical="center"/>
    </xf>
    <xf numFmtId="0" fontId="0" fillId="0" borderId="0">
      <alignment vertical="center"/>
    </xf>
    <xf numFmtId="0" fontId="121" fillId="0" borderId="45" applyNumberFormat="0" applyFill="0" applyAlignment="0" applyProtection="0">
      <alignment vertical="center"/>
    </xf>
    <xf numFmtId="0" fontId="0" fillId="0" borderId="0">
      <alignment vertical="center"/>
    </xf>
    <xf numFmtId="0" fontId="0" fillId="0" borderId="0">
      <alignment vertical="center"/>
    </xf>
    <xf numFmtId="0" fontId="121" fillId="0" borderId="4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94" fillId="0" borderId="1">
      <alignment horizontal="left" vertical="center"/>
    </xf>
    <xf numFmtId="0" fontId="94" fillId="0" borderId="1">
      <alignment horizontal="left" vertical="center"/>
    </xf>
    <xf numFmtId="0" fontId="0" fillId="40" borderId="37" applyNumberFormat="0" applyFont="0" applyAlignment="0" applyProtection="0">
      <alignment vertical="center"/>
    </xf>
    <xf numFmtId="0" fontId="94" fillId="0" borderId="1">
      <alignment horizontal="left" vertical="center"/>
    </xf>
    <xf numFmtId="0" fontId="94" fillId="0" borderId="1">
      <alignment horizontal="left" vertical="center"/>
    </xf>
    <xf numFmtId="0" fontId="0" fillId="40" borderId="37" applyNumberFormat="0" applyFont="0" applyAlignment="0" applyProtection="0">
      <alignment vertical="center"/>
    </xf>
    <xf numFmtId="0" fontId="94" fillId="0" borderId="1">
      <alignment horizontal="left" vertical="center"/>
    </xf>
    <xf numFmtId="0" fontId="94" fillId="0" borderId="1">
      <alignment horizontal="left" vertical="center"/>
    </xf>
    <xf numFmtId="0" fontId="94"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3" fillId="39" borderId="39" applyNumberFormat="0" applyAlignment="0" applyProtection="0">
      <alignment vertical="center"/>
    </xf>
    <xf numFmtId="0" fontId="8" fillId="0" borderId="0">
      <alignment vertical="center"/>
    </xf>
    <xf numFmtId="1" fontId="83" fillId="0" borderId="12" applyFill="0" applyProtection="0">
      <alignment horizontal="center" vertical="center"/>
    </xf>
    <xf numFmtId="0" fontId="8" fillId="0" borderId="0">
      <alignment vertical="center"/>
    </xf>
    <xf numFmtId="0" fontId="123" fillId="39" borderId="39" applyNumberFormat="0" applyAlignment="0" applyProtection="0">
      <alignment vertical="center"/>
    </xf>
    <xf numFmtId="0" fontId="8" fillId="0" borderId="0">
      <alignment vertical="center"/>
    </xf>
    <xf numFmtId="0" fontId="8" fillId="0" borderId="0">
      <alignment vertical="center"/>
    </xf>
    <xf numFmtId="0" fontId="123" fillId="39" borderId="39" applyNumberFormat="0" applyAlignment="0" applyProtection="0">
      <alignment vertical="center"/>
    </xf>
    <xf numFmtId="0" fontId="6" fillId="0" borderId="0">
      <alignment vertical="center"/>
    </xf>
    <xf numFmtId="0" fontId="6" fillId="0" borderId="0">
      <alignment vertical="center"/>
    </xf>
    <xf numFmtId="0" fontId="123" fillId="39" borderId="39" applyNumberFormat="0" applyAlignment="0" applyProtection="0">
      <alignment vertical="center"/>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90" fillId="43" borderId="0" applyNumberFormat="0" applyBorder="0" applyAlignment="0" applyProtection="0">
      <alignment vertical="center"/>
    </xf>
    <xf numFmtId="0" fontId="90" fillId="43" borderId="0" applyNumberFormat="0" applyBorder="0" applyAlignment="0" applyProtection="0">
      <alignment vertical="center"/>
    </xf>
    <xf numFmtId="0" fontId="90" fillId="43" borderId="0" applyNumberFormat="0" applyBorder="0" applyAlignment="0" applyProtection="0">
      <alignment vertical="center"/>
    </xf>
    <xf numFmtId="0" fontId="90"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119" fillId="0" borderId="0" applyNumberFormat="0" applyFill="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119" fillId="0" borderId="0" applyNumberFormat="0" applyFill="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90" fillId="37" borderId="0" applyNumberFormat="0" applyBorder="0" applyAlignment="0" applyProtection="0">
      <alignment vertical="center"/>
    </xf>
    <xf numFmtId="0" fontId="90" fillId="37" borderId="0" applyNumberFormat="0" applyBorder="0" applyAlignment="0" applyProtection="0">
      <alignment vertical="center"/>
    </xf>
    <xf numFmtId="0" fontId="90" fillId="37" borderId="0" applyNumberFormat="0" applyBorder="0" applyAlignment="0" applyProtection="0">
      <alignment vertical="center"/>
    </xf>
    <xf numFmtId="0" fontId="90" fillId="37" borderId="0" applyNumberFormat="0" applyBorder="0" applyAlignment="0" applyProtection="0">
      <alignment vertical="center"/>
    </xf>
    <xf numFmtId="0" fontId="90" fillId="37" borderId="0" applyNumberFormat="0" applyBorder="0" applyAlignment="0" applyProtection="0">
      <alignment vertical="center"/>
    </xf>
    <xf numFmtId="0" fontId="83" fillId="0" borderId="5" applyNumberFormat="0" applyFill="0" applyProtection="0">
      <alignment horizontal="left" vertical="center"/>
    </xf>
    <xf numFmtId="0" fontId="90" fillId="37" borderId="0" applyNumberFormat="0" applyBorder="0" applyAlignment="0" applyProtection="0">
      <alignment vertical="center"/>
    </xf>
    <xf numFmtId="0" fontId="90" fillId="37" borderId="0" applyNumberFormat="0" applyBorder="0" applyAlignment="0" applyProtection="0">
      <alignment vertical="center"/>
    </xf>
    <xf numFmtId="0" fontId="90" fillId="37"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42" applyNumberFormat="0" applyFill="0" applyAlignment="0" applyProtection="0">
      <alignment vertical="center"/>
    </xf>
    <xf numFmtId="0" fontId="128" fillId="0" borderId="0" applyNumberFormat="0" applyFill="0" applyBorder="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42"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128" fillId="0" borderId="0" applyNumberFormat="0" applyFill="0" applyBorder="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128" fillId="0" borderId="0" applyNumberFormat="0" applyFill="0" applyBorder="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4" fontId="0" fillId="0" borderId="0" applyFont="0" applyFill="0" applyBorder="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3" fillId="39" borderId="39"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22" fillId="42" borderId="46" applyNumberFormat="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21" fillId="0" borderId="45" applyNumberFormat="0" applyFill="0" applyAlignment="0" applyProtection="0">
      <alignment vertical="center"/>
    </xf>
    <xf numFmtId="0" fontId="100" fillId="0" borderId="0">
      <alignment vertical="center"/>
    </xf>
    <xf numFmtId="193" fontId="0" fillId="0" borderId="0" applyFont="0" applyFill="0" applyBorder="0" applyAlignment="0" applyProtection="0">
      <alignment vertical="center"/>
    </xf>
    <xf numFmtId="0" fontId="102" fillId="50" borderId="39"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5" fillId="64" borderId="0" applyNumberFormat="0" applyBorder="0" applyAlignment="0" applyProtection="0">
      <alignment vertical="center"/>
    </xf>
    <xf numFmtId="0" fontId="105" fillId="64" borderId="0" applyNumberFormat="0" applyBorder="0" applyAlignment="0" applyProtection="0">
      <alignment vertical="center"/>
    </xf>
    <xf numFmtId="0" fontId="105" fillId="59" borderId="0" applyNumberFormat="0" applyBorder="0" applyAlignment="0" applyProtection="0">
      <alignment vertical="center"/>
    </xf>
    <xf numFmtId="0" fontId="105" fillId="65" borderId="0" applyNumberFormat="0" applyBorder="0" applyAlignment="0" applyProtection="0">
      <alignment vertical="center"/>
    </xf>
    <xf numFmtId="0" fontId="105" fillId="65"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78" fillId="66" borderId="0" applyNumberFormat="0" applyBorder="0" applyAlignment="0" applyProtection="0">
      <alignment vertical="center"/>
    </xf>
    <xf numFmtId="0" fontId="78" fillId="66"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35" borderId="0" applyNumberFormat="0" applyBorder="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54" borderId="0" applyNumberFormat="0" applyBorder="0" applyAlignment="0" applyProtection="0">
      <alignment vertical="center"/>
    </xf>
    <xf numFmtId="0" fontId="78" fillId="54" borderId="0" applyNumberFormat="0" applyBorder="0" applyAlignment="0" applyProtection="0">
      <alignment vertical="center"/>
    </xf>
    <xf numFmtId="0" fontId="78" fillId="38" borderId="0" applyNumberFormat="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36" borderId="0" applyNumberFormat="0" applyBorder="0" applyAlignment="0" applyProtection="0">
      <alignment vertical="center"/>
    </xf>
    <xf numFmtId="0" fontId="78" fillId="68" borderId="0" applyNumberFormat="0" applyBorder="0" applyAlignment="0" applyProtection="0">
      <alignment vertical="center"/>
    </xf>
    <xf numFmtId="0" fontId="78" fillId="68" borderId="0" applyNumberFormat="0" applyBorder="0" applyAlignment="0" applyProtection="0">
      <alignment vertical="center"/>
    </xf>
    <xf numFmtId="176" fontId="83" fillId="0" borderId="12" applyFill="0" applyProtection="0">
      <alignment horizontal="right" vertical="center"/>
    </xf>
    <xf numFmtId="176" fontId="83" fillId="0" borderId="12" applyFill="0" applyProtection="0">
      <alignment horizontal="right" vertical="center"/>
    </xf>
    <xf numFmtId="176" fontId="83" fillId="0" borderId="12" applyFill="0" applyProtection="0">
      <alignment horizontal="right" vertical="center"/>
    </xf>
    <xf numFmtId="176" fontId="83" fillId="0" borderId="12" applyFill="0" applyProtection="0">
      <alignment horizontal="right" vertical="center"/>
    </xf>
    <xf numFmtId="176" fontId="83" fillId="0" borderId="12" applyFill="0" applyProtection="0">
      <alignment horizontal="right" vertical="center"/>
    </xf>
    <xf numFmtId="176" fontId="83" fillId="0" borderId="12" applyFill="0" applyProtection="0">
      <alignment horizontal="right" vertical="center"/>
    </xf>
    <xf numFmtId="176" fontId="83" fillId="0" borderId="12" applyFill="0" applyProtection="0">
      <alignment horizontal="right" vertical="center"/>
    </xf>
    <xf numFmtId="0" fontId="83" fillId="0" borderId="5" applyNumberFormat="0" applyFill="0" applyProtection="0">
      <alignment horizontal="left" vertical="center"/>
    </xf>
    <xf numFmtId="0" fontId="83" fillId="0" borderId="5" applyNumberFormat="0" applyFill="0" applyProtection="0">
      <alignment horizontal="left" vertical="center"/>
    </xf>
    <xf numFmtId="0" fontId="83" fillId="0" borderId="5" applyNumberFormat="0" applyFill="0" applyProtection="0">
      <alignment horizontal="left" vertical="center"/>
    </xf>
    <xf numFmtId="0" fontId="83" fillId="0" borderId="5" applyNumberFormat="0" applyFill="0" applyProtection="0">
      <alignment horizontal="left" vertical="center"/>
    </xf>
    <xf numFmtId="0" fontId="83" fillId="0" borderId="5" applyNumberFormat="0" applyFill="0" applyProtection="0">
      <alignment horizontal="left" vertical="center"/>
    </xf>
    <xf numFmtId="0" fontId="83" fillId="0" borderId="5" applyNumberFormat="0" applyFill="0" applyProtection="0">
      <alignment horizontal="lef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5" fillId="52" borderId="0" applyNumberFormat="0" applyBorder="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96" fillId="39" borderId="35"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0" fontId="102" fillId="50" borderId="39" applyNumberFormat="0" applyAlignment="0" applyProtection="0">
      <alignment vertical="center"/>
    </xf>
    <xf numFmtId="1" fontId="83" fillId="0" borderId="12" applyFill="0" applyProtection="0">
      <alignment horizontal="center" vertical="center"/>
    </xf>
    <xf numFmtId="1" fontId="83" fillId="0" borderId="12" applyFill="0" applyProtection="0">
      <alignment horizontal="center" vertical="center"/>
    </xf>
    <xf numFmtId="1" fontId="83" fillId="0" borderId="12" applyFill="0" applyProtection="0">
      <alignment horizontal="center" vertical="center"/>
    </xf>
    <xf numFmtId="1" fontId="83" fillId="0" borderId="12" applyFill="0" applyProtection="0">
      <alignment horizontal="center" vertical="center"/>
    </xf>
    <xf numFmtId="1" fontId="83" fillId="0" borderId="12" applyFill="0" applyProtection="0">
      <alignment horizontal="center" vertical="center"/>
    </xf>
    <xf numFmtId="0" fontId="129" fillId="0" borderId="0">
      <alignment vertical="center"/>
    </xf>
    <xf numFmtId="0" fontId="91"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0" fillId="40" borderId="37" applyNumberFormat="0" applyFont="0" applyAlignment="0" applyProtection="0">
      <alignment vertical="center"/>
    </xf>
    <xf numFmtId="0" fontId="130" fillId="0" borderId="0">
      <alignment vertical="top"/>
      <protection locked="0"/>
    </xf>
  </cellStyleXfs>
  <cellXfs count="557">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vertical="center"/>
    </xf>
    <xf numFmtId="0" fontId="5" fillId="0" borderId="1" xfId="101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6" fillId="0" borderId="0" xfId="225" applyFont="1" applyFill="1" applyBorder="1" applyAlignment="1">
      <alignment vertical="center"/>
    </xf>
    <xf numFmtId="0" fontId="7" fillId="0" borderId="0" xfId="225" applyFont="1" applyFill="1" applyBorder="1" applyAlignment="1">
      <alignment vertical="center"/>
    </xf>
    <xf numFmtId="0" fontId="8" fillId="0" borderId="0" xfId="0" applyFont="1" applyFill="1" applyBorder="1" applyAlignment="1">
      <alignment vertical="center"/>
    </xf>
    <xf numFmtId="0" fontId="9"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2" fillId="0" borderId="1" xfId="897" applyFont="1" applyFill="1" applyBorder="1" applyAlignment="1">
      <alignment horizontal="justify" vertical="center" wrapText="1"/>
    </xf>
    <xf numFmtId="0" fontId="12" fillId="0" borderId="2" xfId="897" applyFont="1" applyFill="1" applyBorder="1" applyAlignment="1">
      <alignment horizontal="justify" vertical="center" wrapText="1"/>
    </xf>
    <xf numFmtId="49" fontId="8" fillId="0" borderId="3" xfId="891" applyNumberFormat="1" applyFont="1" applyFill="1" applyBorder="1" applyAlignment="1">
      <alignment horizontal="justify" vertical="center" wrapText="1"/>
    </xf>
    <xf numFmtId="0" fontId="12" fillId="0" borderId="4" xfId="897" applyFont="1" applyFill="1" applyBorder="1" applyAlignment="1">
      <alignment horizontal="justify" vertical="center" wrapText="1"/>
    </xf>
    <xf numFmtId="0" fontId="12" fillId="0" borderId="5" xfId="897" applyFont="1" applyFill="1" applyBorder="1" applyAlignment="1">
      <alignment horizontal="justify" vertical="center" wrapText="1"/>
    </xf>
    <xf numFmtId="49" fontId="8" fillId="0" borderId="6" xfId="891" applyNumberFormat="1" applyFont="1" applyFill="1" applyBorder="1" applyAlignment="1">
      <alignment horizontal="justify" vertical="center" wrapText="1"/>
    </xf>
    <xf numFmtId="0" fontId="8" fillId="0" borderId="1" xfId="225" applyFont="1" applyFill="1" applyBorder="1" applyAlignment="1">
      <alignment horizontal="justify" vertical="center"/>
    </xf>
    <xf numFmtId="0" fontId="8" fillId="0" borderId="2" xfId="225" applyFont="1" applyFill="1" applyBorder="1" applyAlignment="1">
      <alignment horizontal="justify" vertical="center"/>
    </xf>
    <xf numFmtId="49" fontId="8" fillId="0" borderId="7" xfId="891" applyNumberFormat="1" applyFont="1" applyFill="1" applyBorder="1" applyAlignment="1">
      <alignment horizontal="justify" vertical="center" wrapText="1"/>
    </xf>
    <xf numFmtId="49" fontId="8" fillId="0" borderId="8" xfId="891" applyNumberFormat="1" applyFont="1" applyFill="1" applyBorder="1" applyAlignment="1">
      <alignment horizontal="justify" vertical="center" wrapText="1"/>
    </xf>
    <xf numFmtId="49" fontId="8" fillId="0" borderId="9" xfId="891" applyNumberFormat="1" applyFont="1" applyFill="1" applyBorder="1" applyAlignment="1">
      <alignment horizontal="justify" vertical="center" wrapText="1"/>
    </xf>
    <xf numFmtId="0" fontId="8" fillId="0" borderId="4" xfId="225" applyFont="1" applyFill="1" applyBorder="1" applyAlignment="1">
      <alignment horizontal="justify" vertical="center"/>
    </xf>
    <xf numFmtId="49" fontId="8" fillId="0" borderId="10" xfId="891" applyNumberFormat="1" applyFont="1" applyFill="1" applyBorder="1" applyAlignment="1">
      <alignment horizontal="justify" vertical="center" wrapText="1"/>
    </xf>
    <xf numFmtId="0" fontId="12" fillId="0" borderId="11" xfId="897" applyFont="1" applyFill="1" applyBorder="1" applyAlignment="1">
      <alignment horizontal="justify" vertical="center" wrapText="1"/>
    </xf>
    <xf numFmtId="49" fontId="8" fillId="0" borderId="12" xfId="891" applyNumberFormat="1" applyFont="1" applyFill="1" applyBorder="1" applyAlignment="1">
      <alignment horizontal="justify" vertical="center" wrapText="1"/>
    </xf>
    <xf numFmtId="0" fontId="8" fillId="0" borderId="13" xfId="225" applyFont="1" applyFill="1" applyBorder="1" applyAlignment="1">
      <alignment horizontal="justify" vertical="center"/>
    </xf>
    <xf numFmtId="49" fontId="8" fillId="0" borderId="14" xfId="891" applyNumberFormat="1" applyFont="1" applyFill="1" applyBorder="1" applyAlignment="1">
      <alignment horizontal="justify" vertical="center" wrapText="1"/>
    </xf>
    <xf numFmtId="49" fontId="8" fillId="0" borderId="1" xfId="891" applyNumberFormat="1" applyFont="1" applyFill="1" applyBorder="1" applyAlignment="1">
      <alignment horizontal="justify" vertical="center" wrapText="1"/>
    </xf>
    <xf numFmtId="0" fontId="8" fillId="0" borderId="5" xfId="225" applyFont="1" applyFill="1" applyBorder="1" applyAlignment="1">
      <alignment horizontal="justify" vertical="center"/>
    </xf>
    <xf numFmtId="0" fontId="12" fillId="0" borderId="15" xfId="897" applyFont="1" applyFill="1" applyBorder="1" applyAlignment="1">
      <alignment horizontal="justify" vertical="center" wrapText="1"/>
    </xf>
    <xf numFmtId="0" fontId="8" fillId="0" borderId="15" xfId="225" applyFont="1" applyFill="1" applyBorder="1" applyAlignment="1">
      <alignment horizontal="justify" vertical="center"/>
    </xf>
    <xf numFmtId="0" fontId="12" fillId="0" borderId="16" xfId="897" applyFont="1" applyFill="1" applyBorder="1" applyAlignment="1">
      <alignment horizontal="justify"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9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3" fillId="0" borderId="1" xfId="0" applyNumberFormat="1"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24"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 fillId="0" borderId="0" xfId="745" applyNumberFormat="1" applyFont="1" applyFill="1" applyBorder="1" applyAlignment="1" applyProtection="1">
      <alignment vertical="center" wrapText="1"/>
    </xf>
    <xf numFmtId="0" fontId="24" fillId="0" borderId="0" xfId="0" applyFont="1" applyFill="1" applyBorder="1" applyAlignment="1">
      <alignment vertical="center" wrapText="1"/>
    </xf>
    <xf numFmtId="0" fontId="23" fillId="0" borderId="0" xfId="0" applyFont="1" applyFill="1" applyBorder="1" applyAlignment="1">
      <alignment vertical="center" wrapText="1"/>
    </xf>
    <xf numFmtId="194" fontId="23" fillId="0" borderId="0" xfId="0" applyNumberFormat="1" applyFont="1" applyFill="1" applyBorder="1" applyAlignment="1">
      <alignment vertical="center" wrapText="1"/>
    </xf>
    <xf numFmtId="0" fontId="8" fillId="0" borderId="0" xfId="745" applyFill="1" applyAlignment="1"/>
    <xf numFmtId="0" fontId="8" fillId="0" borderId="0" xfId="745" applyAlignment="1"/>
    <xf numFmtId="0" fontId="8" fillId="0" borderId="0" xfId="745" applyAlignment="1">
      <alignment horizontal="right" vertical="center"/>
    </xf>
    <xf numFmtId="0" fontId="2"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195" fontId="25" fillId="0" borderId="0" xfId="800" applyNumberFormat="1" applyFont="1" applyAlignment="1">
      <alignment horizontal="right" vertical="center"/>
    </xf>
    <xf numFmtId="0" fontId="25" fillId="0" borderId="0" xfId="800" applyFont="1" applyAlignment="1">
      <alignment horizontal="right" vertical="center"/>
    </xf>
    <xf numFmtId="196" fontId="25" fillId="0" borderId="0" xfId="800" applyNumberFormat="1" applyFont="1" applyFill="1" applyBorder="1" applyAlignment="1" applyProtection="1">
      <alignment horizontal="right" vertical="center"/>
    </xf>
    <xf numFmtId="2" fontId="24" fillId="0" borderId="1" xfId="799" applyNumberFormat="1" applyFont="1" applyFill="1" applyBorder="1" applyAlignment="1" applyProtection="1">
      <alignment horizontal="center" vertical="center" wrapText="1"/>
    </xf>
    <xf numFmtId="197" fontId="24" fillId="0" borderId="1" xfId="1012" applyNumberFormat="1" applyFont="1" applyBorder="1" applyAlignment="1">
      <alignment horizontal="center" vertical="center" wrapText="1"/>
    </xf>
    <xf numFmtId="0" fontId="8" fillId="0" borderId="0" xfId="546" applyAlignment="1">
      <alignment horizontal="center" vertical="center"/>
    </xf>
    <xf numFmtId="49" fontId="24" fillId="0" borderId="1" xfId="801" applyNumberFormat="1" applyFont="1" applyFill="1" applyBorder="1" applyAlignment="1" applyProtection="1">
      <alignment horizontal="left" vertical="center"/>
    </xf>
    <xf numFmtId="198" fontId="24" fillId="0" borderId="1" xfId="934" applyNumberFormat="1" applyFont="1" applyFill="1" applyBorder="1" applyAlignment="1">
      <alignment horizontal="right" vertical="center" wrapText="1"/>
    </xf>
    <xf numFmtId="198" fontId="24" fillId="0" borderId="1" xfId="1" applyNumberFormat="1" applyFont="1" applyFill="1" applyBorder="1" applyAlignment="1" applyProtection="1">
      <alignment horizontal="right" vertical="center" wrapText="1"/>
    </xf>
    <xf numFmtId="199" fontId="24" fillId="0" borderId="1" xfId="3" applyNumberFormat="1" applyFont="1" applyFill="1" applyBorder="1" applyAlignment="1">
      <alignment horizontal="right" vertical="center" wrapText="1"/>
    </xf>
    <xf numFmtId="49" fontId="23" fillId="0" borderId="1" xfId="801" applyNumberFormat="1" applyFont="1" applyFill="1" applyBorder="1" applyAlignment="1" applyProtection="1">
      <alignment horizontal="left" vertical="center"/>
    </xf>
    <xf numFmtId="198" fontId="23" fillId="0" borderId="1" xfId="934" applyNumberFormat="1" applyFont="1" applyFill="1" applyBorder="1" applyAlignment="1">
      <alignment horizontal="right" vertical="center" wrapText="1"/>
    </xf>
    <xf numFmtId="198" fontId="23" fillId="0" borderId="1" xfId="1" applyNumberFormat="1" applyFont="1" applyFill="1" applyBorder="1" applyAlignment="1" applyProtection="1">
      <alignment vertical="center" wrapText="1"/>
    </xf>
    <xf numFmtId="199" fontId="23" fillId="0" borderId="1" xfId="833" applyNumberFormat="1" applyFont="1" applyFill="1" applyBorder="1" applyAlignment="1">
      <alignment horizontal="right" vertical="center" wrapText="1"/>
    </xf>
    <xf numFmtId="199" fontId="24" fillId="0" borderId="1" xfId="833" applyNumberFormat="1" applyFont="1" applyFill="1" applyBorder="1" applyAlignment="1">
      <alignment horizontal="right" vertical="center" wrapText="1"/>
    </xf>
    <xf numFmtId="198" fontId="23" fillId="0" borderId="1" xfId="1" applyNumberFormat="1" applyFont="1" applyFill="1" applyBorder="1" applyAlignment="1" applyProtection="1">
      <alignment horizontal="right" vertical="center" wrapText="1"/>
    </xf>
    <xf numFmtId="198" fontId="24" fillId="0" borderId="1" xfId="1" applyNumberFormat="1" applyFont="1" applyFill="1" applyBorder="1" applyAlignment="1">
      <alignment horizontal="center" vertical="center" wrapText="1"/>
    </xf>
    <xf numFmtId="200" fontId="24" fillId="0" borderId="1" xfId="1" applyNumberFormat="1" applyFont="1" applyFill="1" applyBorder="1" applyAlignment="1">
      <alignment horizontal="right" vertical="center" wrapText="1"/>
    </xf>
    <xf numFmtId="198" fontId="23" fillId="0" borderId="1" xfId="1" applyNumberFormat="1" applyFont="1" applyFill="1" applyBorder="1" applyAlignment="1">
      <alignment horizontal="center" vertical="center" wrapText="1"/>
    </xf>
    <xf numFmtId="200" fontId="23" fillId="0" borderId="1" xfId="1" applyNumberFormat="1" applyFont="1" applyFill="1" applyBorder="1" applyAlignment="1">
      <alignment horizontal="right" vertical="center" wrapText="1"/>
    </xf>
    <xf numFmtId="0" fontId="24" fillId="0" borderId="1" xfId="1" applyNumberFormat="1" applyFont="1" applyFill="1" applyBorder="1" applyAlignment="1">
      <alignment horizontal="right" vertical="center" wrapText="1"/>
    </xf>
    <xf numFmtId="198" fontId="24" fillId="0" borderId="1" xfId="1" applyNumberFormat="1" applyFont="1" applyFill="1" applyBorder="1" applyAlignment="1">
      <alignment horizontal="right" vertical="center" wrapText="1"/>
    </xf>
    <xf numFmtId="0" fontId="23" fillId="0" borderId="1" xfId="1" applyNumberFormat="1" applyFont="1" applyFill="1" applyBorder="1" applyAlignment="1">
      <alignment horizontal="right" vertical="center" wrapText="1"/>
    </xf>
    <xf numFmtId="198" fontId="23" fillId="0" borderId="1" xfId="1" applyNumberFormat="1" applyFont="1" applyFill="1" applyBorder="1" applyAlignment="1">
      <alignment horizontal="right" vertical="center" wrapText="1"/>
    </xf>
    <xf numFmtId="3" fontId="24" fillId="0" borderId="1" xfId="1" applyNumberFormat="1" applyFont="1" applyFill="1" applyBorder="1" applyAlignment="1">
      <alignment horizontal="right" vertical="center" wrapText="1"/>
    </xf>
    <xf numFmtId="3" fontId="23" fillId="0" borderId="1" xfId="1" applyNumberFormat="1" applyFont="1" applyFill="1" applyBorder="1" applyAlignment="1">
      <alignment horizontal="right" vertical="center" wrapText="1"/>
    </xf>
    <xf numFmtId="198" fontId="23" fillId="2" borderId="1" xfId="1" applyNumberFormat="1" applyFont="1" applyFill="1" applyBorder="1" applyAlignment="1" applyProtection="1">
      <alignment horizontal="right" vertical="center" wrapText="1"/>
    </xf>
    <xf numFmtId="49" fontId="24" fillId="0" borderId="1" xfId="759" applyNumberFormat="1" applyFont="1" applyFill="1" applyBorder="1" applyAlignment="1" applyProtection="1">
      <alignment horizontal="distributed" vertical="center"/>
    </xf>
    <xf numFmtId="199" fontId="24" fillId="0" borderId="1" xfId="0" applyNumberFormat="1" applyFont="1" applyBorder="1" applyAlignment="1">
      <alignment horizontal="right" vertical="center" wrapText="1"/>
    </xf>
    <xf numFmtId="199" fontId="23" fillId="0" borderId="1" xfId="0" applyNumberFormat="1" applyFont="1" applyBorder="1" applyAlignment="1">
      <alignment horizontal="right" vertical="center" wrapText="1"/>
    </xf>
    <xf numFmtId="49" fontId="24" fillId="0" borderId="1" xfId="759" applyNumberFormat="1" applyFont="1" applyFill="1" applyBorder="1" applyAlignment="1" applyProtection="1">
      <alignment horizontal="left" vertical="center"/>
    </xf>
    <xf numFmtId="198" fontId="8" fillId="0" borderId="0" xfId="745" applyNumberFormat="1" applyAlignment="1">
      <alignment horizontal="right" vertical="center"/>
    </xf>
    <xf numFmtId="0" fontId="8" fillId="0" borderId="0" xfId="546" applyFill="1" applyAlignment="1"/>
    <xf numFmtId="0" fontId="8" fillId="0" borderId="0" xfId="546" applyAlignment="1"/>
    <xf numFmtId="0" fontId="2" fillId="0" borderId="0" xfId="546" applyNumberFormat="1" applyFont="1" applyFill="1" applyAlignment="1" applyProtection="1">
      <alignment horizontal="center" vertical="center" wrapText="1"/>
    </xf>
    <xf numFmtId="0" fontId="23" fillId="0" borderId="0" xfId="546" applyFont="1" applyFill="1" applyAlignment="1" applyProtection="1">
      <alignment horizontal="left" vertical="center"/>
    </xf>
    <xf numFmtId="195" fontId="23" fillId="0" borderId="0" xfId="546" applyNumberFormat="1" applyFont="1" applyFill="1" applyAlignment="1" applyProtection="1">
      <alignment horizontal="right"/>
    </xf>
    <xf numFmtId="0" fontId="26" fillId="0" borderId="0" xfId="546" applyFont="1" applyFill="1" applyAlignment="1">
      <alignment vertical="center"/>
    </xf>
    <xf numFmtId="0" fontId="23" fillId="0" borderId="0" xfId="546" applyFont="1" applyFill="1" applyAlignment="1">
      <alignment horizontal="right" vertical="center"/>
    </xf>
    <xf numFmtId="0" fontId="24" fillId="0" borderId="1" xfId="546" applyNumberFormat="1" applyFont="1" applyFill="1" applyBorder="1" applyAlignment="1" applyProtection="1">
      <alignment horizontal="center" vertical="center"/>
    </xf>
    <xf numFmtId="49" fontId="24" fillId="0" borderId="1" xfId="344" applyNumberFormat="1" applyFont="1" applyFill="1" applyBorder="1" applyAlignment="1" applyProtection="1">
      <alignment vertical="center"/>
    </xf>
    <xf numFmtId="198" fontId="24" fillId="0" borderId="1" xfId="722" applyNumberFormat="1" applyFont="1" applyFill="1" applyBorder="1" applyAlignment="1">
      <alignment horizontal="right" vertical="center" wrapText="1"/>
    </xf>
    <xf numFmtId="49" fontId="23" fillId="0" borderId="1" xfId="344" applyNumberFormat="1" applyFont="1" applyFill="1" applyBorder="1" applyAlignment="1" applyProtection="1">
      <alignment vertical="center"/>
    </xf>
    <xf numFmtId="198" fontId="23" fillId="0" borderId="1" xfId="722" applyNumberFormat="1" applyFont="1" applyFill="1" applyBorder="1" applyAlignment="1">
      <alignment horizontal="right" vertical="center" wrapText="1"/>
    </xf>
    <xf numFmtId="199" fontId="23" fillId="0" borderId="1" xfId="3" applyNumberFormat="1" applyFont="1" applyFill="1" applyBorder="1" applyAlignment="1" applyProtection="1">
      <alignment horizontal="right" vertical="center" wrapText="1"/>
    </xf>
    <xf numFmtId="49" fontId="24" fillId="0" borderId="1" xfId="344" applyNumberFormat="1" applyFont="1" applyFill="1" applyBorder="1" applyAlignment="1" applyProtection="1">
      <alignment vertical="center" wrapText="1"/>
    </xf>
    <xf numFmtId="199" fontId="24" fillId="0" borderId="1" xfId="3" applyNumberFormat="1" applyFont="1" applyFill="1" applyBorder="1" applyAlignment="1" applyProtection="1">
      <alignment horizontal="right" vertical="center" wrapText="1"/>
    </xf>
    <xf numFmtId="199" fontId="23" fillId="0" borderId="1" xfId="3" applyNumberFormat="1" applyFont="1" applyFill="1" applyBorder="1" applyAlignment="1">
      <alignment horizontal="right" vertical="center" wrapText="1"/>
    </xf>
    <xf numFmtId="201" fontId="8" fillId="0" borderId="1" xfId="0" applyNumberFormat="1" applyFont="1" applyFill="1" applyBorder="1" applyAlignment="1">
      <alignment horizontal="right" vertical="center"/>
    </xf>
    <xf numFmtId="199" fontId="23" fillId="2" borderId="1" xfId="3" applyNumberFormat="1" applyFont="1" applyFill="1" applyBorder="1" applyAlignment="1" applyProtection="1">
      <alignment horizontal="right" vertical="center" wrapText="1"/>
    </xf>
    <xf numFmtId="199" fontId="3" fillId="0" borderId="1" xfId="3" applyNumberFormat="1" applyFont="1" applyFill="1" applyBorder="1" applyAlignment="1" applyProtection="1">
      <alignment horizontal="right" vertical="center" wrapText="1"/>
    </xf>
    <xf numFmtId="198" fontId="8" fillId="0" borderId="0" xfId="546" applyNumberFormat="1" applyAlignment="1"/>
    <xf numFmtId="0" fontId="8" fillId="0" borderId="0" xfId="782" applyFill="1" applyAlignment="1"/>
    <xf numFmtId="0" fontId="8" fillId="0" borderId="0" xfId="782" applyAlignment="1"/>
    <xf numFmtId="0" fontId="27"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25" fillId="0" borderId="0" xfId="560" applyFont="1" applyAlignment="1"/>
    <xf numFmtId="202" fontId="25" fillId="0" borderId="0" xfId="560" applyNumberFormat="1" applyFont="1" applyAlignment="1"/>
    <xf numFmtId="196" fontId="28" fillId="0" borderId="0" xfId="560" applyNumberFormat="1" applyFont="1" applyFill="1" applyBorder="1" applyAlignment="1" applyProtection="1">
      <alignment horizontal="right" vertical="center"/>
    </xf>
    <xf numFmtId="0" fontId="8" fillId="0" borderId="0" xfId="782" applyAlignment="1">
      <alignment horizontal="center" vertical="center"/>
    </xf>
    <xf numFmtId="0" fontId="29" fillId="0" borderId="0" xfId="1011" applyFont="1" applyAlignment="1">
      <alignment horizontal="center" vertical="center"/>
    </xf>
    <xf numFmtId="199" fontId="23" fillId="0" borderId="1" xfId="800" applyNumberFormat="1" applyFont="1" applyFill="1" applyBorder="1" applyAlignment="1" applyProtection="1">
      <alignment horizontal="right" vertical="center" wrapText="1"/>
    </xf>
    <xf numFmtId="49" fontId="24" fillId="0" borderId="1" xfId="801" applyNumberFormat="1" applyFont="1" applyFill="1" applyBorder="1" applyAlignment="1" applyProtection="1">
      <alignment horizontal="left" vertical="center" wrapText="1"/>
    </xf>
    <xf numFmtId="199" fontId="24" fillId="0" borderId="1" xfId="800" applyNumberFormat="1" applyFont="1" applyFill="1" applyBorder="1" applyAlignment="1" applyProtection="1">
      <alignment horizontal="right" vertical="center" wrapText="1"/>
    </xf>
    <xf numFmtId="198" fontId="28" fillId="0" borderId="1" xfId="1" applyNumberFormat="1" applyFont="1" applyFill="1" applyBorder="1" applyAlignment="1" applyProtection="1">
      <alignment vertical="center" wrapText="1"/>
    </xf>
    <xf numFmtId="49" fontId="24" fillId="0" borderId="1" xfId="759" applyNumberFormat="1" applyFont="1" applyFill="1" applyBorder="1" applyAlignment="1" applyProtection="1">
      <alignment horizontal="left" vertical="center" wrapText="1"/>
    </xf>
    <xf numFmtId="198" fontId="8" fillId="0" borderId="0" xfId="782" applyNumberFormat="1" applyAlignment="1"/>
    <xf numFmtId="0" fontId="8" fillId="0" borderId="0" xfId="782" applyAlignment="1">
      <alignment vertical="center"/>
    </xf>
    <xf numFmtId="0" fontId="23" fillId="0" borderId="0" xfId="782" applyFont="1" applyFill="1" applyAlignment="1" applyProtection="1">
      <alignment horizontal="left" vertical="center"/>
    </xf>
    <xf numFmtId="4" fontId="23" fillId="0" borderId="0" xfId="782" applyNumberFormat="1" applyFont="1" applyFill="1" applyAlignment="1" applyProtection="1">
      <alignment horizontal="right" vertical="center"/>
    </xf>
    <xf numFmtId="202" fontId="26" fillId="0" borderId="0" xfId="782" applyNumberFormat="1" applyFont="1" applyFill="1" applyAlignment="1">
      <alignment vertical="center"/>
    </xf>
    <xf numFmtId="0" fontId="23" fillId="0" borderId="0" xfId="782" applyFont="1" applyFill="1" applyAlignment="1">
      <alignment horizontal="right" vertical="center"/>
    </xf>
    <xf numFmtId="0" fontId="24" fillId="0" borderId="1" xfId="778" applyNumberFormat="1" applyFont="1" applyFill="1" applyBorder="1" applyAlignment="1" applyProtection="1">
      <alignment horizontal="center" vertical="center"/>
    </xf>
    <xf numFmtId="49" fontId="24" fillId="0" borderId="1" xfId="783" applyNumberFormat="1" applyFont="1" applyFill="1" applyBorder="1" applyAlignment="1" applyProtection="1">
      <alignment vertical="center"/>
    </xf>
    <xf numFmtId="198" fontId="24" fillId="0" borderId="1" xfId="951" applyNumberFormat="1" applyFont="1" applyBorder="1" applyAlignment="1">
      <alignment horizontal="right" vertical="center" wrapText="1"/>
    </xf>
    <xf numFmtId="198" fontId="24" fillId="0" borderId="1" xfId="722" applyNumberFormat="1" applyFont="1" applyBorder="1" applyAlignment="1">
      <alignment horizontal="right" vertical="center" wrapText="1"/>
    </xf>
    <xf numFmtId="0" fontId="29" fillId="0" borderId="0" xfId="1011" applyFont="1">
      <alignment vertical="center"/>
    </xf>
    <xf numFmtId="49" fontId="23" fillId="0" borderId="1" xfId="783" applyNumberFormat="1" applyFont="1" applyFill="1" applyBorder="1" applyAlignment="1" applyProtection="1">
      <alignment vertical="center"/>
    </xf>
    <xf numFmtId="198" fontId="23" fillId="0" borderId="1" xfId="951" applyNumberFormat="1" applyFont="1" applyBorder="1" applyAlignment="1">
      <alignment horizontal="right" vertical="center" wrapText="1"/>
    </xf>
    <xf numFmtId="198" fontId="23" fillId="0" borderId="1" xfId="722" applyNumberFormat="1" applyFont="1" applyBorder="1" applyAlignment="1">
      <alignment horizontal="right" vertical="center" wrapText="1"/>
    </xf>
    <xf numFmtId="198" fontId="24" fillId="0" borderId="1" xfId="951" applyNumberFormat="1" applyFont="1" applyFill="1" applyBorder="1" applyAlignment="1">
      <alignment horizontal="right" vertical="center" wrapText="1"/>
    </xf>
    <xf numFmtId="198" fontId="23" fillId="2" borderId="1" xfId="722" applyNumberFormat="1" applyFont="1" applyFill="1" applyBorder="1" applyAlignment="1">
      <alignment horizontal="right" vertical="center" wrapText="1"/>
    </xf>
    <xf numFmtId="198" fontId="11" fillId="0" borderId="1" xfId="954" applyNumberFormat="1" applyFont="1" applyFill="1" applyBorder="1" applyAlignment="1">
      <alignment vertical="center" wrapText="1"/>
    </xf>
    <xf numFmtId="49" fontId="24" fillId="0" borderId="1" xfId="759" applyNumberFormat="1" applyFont="1" applyFill="1" applyBorder="1" applyAlignment="1" applyProtection="1">
      <alignment vertical="center"/>
    </xf>
    <xf numFmtId="0" fontId="8" fillId="0" borderId="0" xfId="1012">
      <alignment vertical="center"/>
    </xf>
    <xf numFmtId="0" fontId="7" fillId="0" borderId="0" xfId="1012" applyFont="1" applyAlignment="1">
      <alignment horizontal="center" vertical="center" wrapText="1"/>
    </xf>
    <xf numFmtId="0" fontId="8" fillId="0" borderId="0" xfId="1012" applyFill="1">
      <alignment vertical="center"/>
    </xf>
    <xf numFmtId="0" fontId="1" fillId="0" borderId="0" xfId="0" applyFont="1" applyFill="1" applyAlignment="1">
      <alignment vertical="center"/>
    </xf>
    <xf numFmtId="0" fontId="30"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4" fillId="0" borderId="1" xfId="1015" applyFont="1" applyBorder="1" applyAlignment="1">
      <alignment horizontal="center" vertical="center"/>
    </xf>
    <xf numFmtId="49" fontId="24" fillId="0" borderId="1" xfId="0" applyNumberFormat="1" applyFont="1" applyFill="1" applyBorder="1" applyAlignment="1" applyProtection="1">
      <alignment vertical="center" wrapText="1"/>
    </xf>
    <xf numFmtId="198" fontId="23" fillId="0" borderId="1" xfId="1" applyNumberFormat="1" applyFont="1" applyBorder="1" applyAlignment="1">
      <alignment horizontal="right" vertical="center" wrapText="1"/>
    </xf>
    <xf numFmtId="0" fontId="23" fillId="0" borderId="1" xfId="51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1" fillId="0" borderId="1" xfId="1012" applyFont="1" applyFill="1" applyBorder="1">
      <alignment vertical="center"/>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97" fontId="23" fillId="0" borderId="0" xfId="1013" applyNumberFormat="1" applyFont="1" applyFill="1" applyBorder="1" applyAlignment="1">
      <alignment horizontal="right" vertical="center"/>
    </xf>
    <xf numFmtId="0" fontId="24" fillId="0" borderId="1" xfId="1013" applyFont="1" applyFill="1" applyBorder="1" applyAlignment="1">
      <alignment horizontal="center" vertical="center"/>
    </xf>
    <xf numFmtId="197" fontId="24" fillId="0" borderId="1" xfId="1012" applyNumberFormat="1" applyFont="1" applyFill="1" applyBorder="1" applyAlignment="1">
      <alignment horizontal="center" vertical="center" wrapText="1"/>
    </xf>
    <xf numFmtId="0" fontId="0" fillId="0" borderId="0" xfId="0" applyFont="1" applyAlignment="1"/>
    <xf numFmtId="198" fontId="24" fillId="0" borderId="1" xfId="1012" applyNumberFormat="1" applyFont="1" applyFill="1" applyBorder="1" applyAlignment="1">
      <alignment horizontal="right" vertical="center" wrapText="1"/>
    </xf>
    <xf numFmtId="199" fontId="23" fillId="0" borderId="1" xfId="1012" applyNumberFormat="1" applyFont="1" applyFill="1" applyBorder="1" applyAlignment="1">
      <alignment horizontal="right" vertical="center" wrapText="1"/>
    </xf>
    <xf numFmtId="198" fontId="23" fillId="0" borderId="1" xfId="1012" applyNumberFormat="1" applyFont="1" applyFill="1" applyBorder="1" applyAlignment="1">
      <alignment horizontal="right" vertical="center" wrapText="1"/>
    </xf>
    <xf numFmtId="199" fontId="23" fillId="0" borderId="1" xfId="1012" applyNumberFormat="1" applyFont="1" applyBorder="1" applyAlignment="1">
      <alignment horizontal="right" vertical="center" wrapText="1"/>
    </xf>
    <xf numFmtId="199" fontId="24" fillId="0" borderId="1" xfId="1012" applyNumberFormat="1" applyFont="1" applyBorder="1" applyAlignment="1">
      <alignment horizontal="right" vertical="center" wrapText="1"/>
    </xf>
    <xf numFmtId="49" fontId="23" fillId="0" borderId="1" xfId="0" applyNumberFormat="1" applyFont="1" applyFill="1" applyBorder="1" applyAlignment="1" applyProtection="1">
      <alignment vertical="center" wrapText="1"/>
    </xf>
    <xf numFmtId="0" fontId="24" fillId="0" borderId="1" xfId="1012" applyFont="1" applyFill="1" applyBorder="1" applyAlignment="1">
      <alignment horizontal="distributed" vertical="center" wrapText="1"/>
    </xf>
    <xf numFmtId="0" fontId="24" fillId="0" borderId="1" xfId="510" applyNumberFormat="1" applyFont="1" applyFill="1" applyBorder="1" applyAlignment="1">
      <alignment horizontal="left" vertical="center" wrapText="1"/>
    </xf>
    <xf numFmtId="199" fontId="24" fillId="0" borderId="1" xfId="1012" applyNumberFormat="1" applyFont="1" applyFill="1" applyBorder="1" applyAlignment="1">
      <alignment horizontal="right" vertical="center" wrapText="1"/>
    </xf>
    <xf numFmtId="0" fontId="23" fillId="0" borderId="1" xfId="510" applyNumberFormat="1" applyFont="1" applyFill="1" applyBorder="1" applyAlignment="1">
      <alignment horizontal="left" vertical="center" wrapText="1" indent="1"/>
    </xf>
    <xf numFmtId="198" fontId="11" fillId="0" borderId="1" xfId="0" applyNumberFormat="1" applyFont="1" applyFill="1" applyBorder="1" applyAlignment="1">
      <alignment horizontal="right" vertical="center" wrapText="1"/>
    </xf>
    <xf numFmtId="0" fontId="24" fillId="0" borderId="1" xfId="1012" applyFont="1" applyFill="1" applyBorder="1" applyAlignment="1">
      <alignment horizontal="left" vertical="center" wrapText="1"/>
    </xf>
    <xf numFmtId="198" fontId="10"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8" fillId="0" borderId="0" xfId="510" applyAlignment="1"/>
    <xf numFmtId="0" fontId="32" fillId="3" borderId="0" xfId="510" applyFont="1" applyFill="1" applyAlignment="1"/>
    <xf numFmtId="0" fontId="9" fillId="0" borderId="0" xfId="833" applyFont="1" applyAlignment="1">
      <alignment horizontal="center" vertical="center" shrinkToFit="1"/>
    </xf>
    <xf numFmtId="0" fontId="33" fillId="3" borderId="0" xfId="833" applyFont="1" applyFill="1" applyAlignment="1">
      <alignment horizontal="center" vertical="center" shrinkToFit="1"/>
    </xf>
    <xf numFmtId="0" fontId="11" fillId="0" borderId="0" xfId="833" applyFont="1" applyAlignment="1">
      <alignment horizontal="left" vertical="center" wrapText="1"/>
    </xf>
    <xf numFmtId="0" fontId="34" fillId="0" borderId="0" xfId="833" applyFont="1" applyFill="1" applyAlignment="1">
      <alignment horizontal="left" vertical="center" wrapText="1"/>
    </xf>
    <xf numFmtId="0" fontId="23" fillId="0" borderId="0" xfId="510" applyFont="1" applyAlignment="1">
      <alignment horizontal="right" vertical="center"/>
    </xf>
    <xf numFmtId="0" fontId="24" fillId="0" borderId="1" xfId="510" applyFont="1" applyFill="1" applyBorder="1" applyAlignment="1">
      <alignment horizontal="center" vertical="center" wrapText="1"/>
    </xf>
    <xf numFmtId="198" fontId="35" fillId="0" borderId="1" xfId="1"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199" fontId="10" fillId="0" borderId="1" xfId="833" applyNumberFormat="1" applyFont="1" applyFill="1" applyBorder="1" applyAlignment="1">
      <alignment horizontal="right" vertical="center" wrapText="1"/>
    </xf>
    <xf numFmtId="0" fontId="28" fillId="3" borderId="1" xfId="0" applyFont="1" applyFill="1" applyBorder="1" applyAlignment="1" applyProtection="1">
      <alignment horizontal="right" vertical="center"/>
      <protection locked="0"/>
    </xf>
    <xf numFmtId="199" fontId="11" fillId="0" borderId="1" xfId="0" applyNumberFormat="1" applyFont="1" applyBorder="1" applyAlignment="1">
      <alignment horizontal="right" vertical="center" wrapText="1"/>
    </xf>
    <xf numFmtId="0" fontId="28" fillId="0" borderId="1" xfId="0" applyNumberFormat="1" applyFont="1" applyFill="1" applyBorder="1" applyAlignment="1" applyProtection="1">
      <alignment horizontal="right" vertical="center"/>
    </xf>
    <xf numFmtId="199" fontId="11" fillId="0" borderId="1" xfId="833" applyNumberFormat="1" applyFont="1" applyFill="1" applyBorder="1" applyAlignment="1">
      <alignment horizontal="right" vertical="center" wrapText="1"/>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199" fontId="11" fillId="0" borderId="1" xfId="0" applyNumberFormat="1" applyFont="1" applyFill="1" applyBorder="1" applyAlignment="1">
      <alignment horizontal="right" vertical="center" wrapText="1"/>
    </xf>
    <xf numFmtId="4" fontId="36" fillId="0" borderId="1" xfId="1333" applyNumberFormat="1" applyFont="1" applyFill="1" applyBorder="1" applyAlignment="1" applyProtection="1">
      <alignment horizontal="right" vertical="center"/>
    </xf>
    <xf numFmtId="4" fontId="37" fillId="0" borderId="1" xfId="1333" applyNumberFormat="1" applyFont="1" applyFill="1" applyBorder="1" applyAlignment="1" applyProtection="1">
      <alignment horizontal="right" vertical="center"/>
    </xf>
    <xf numFmtId="198" fontId="24" fillId="0" borderId="1" xfId="833" applyNumberFormat="1" applyFont="1" applyFill="1" applyBorder="1" applyAlignment="1">
      <alignment horizontal="right" vertical="center" wrapText="1"/>
    </xf>
    <xf numFmtId="198" fontId="23" fillId="0" borderId="1" xfId="833" applyNumberFormat="1" applyFont="1" applyFill="1" applyBorder="1" applyAlignment="1">
      <alignment horizontal="right" vertical="center" wrapText="1"/>
    </xf>
    <xf numFmtId="198" fontId="23" fillId="3" borderId="1" xfId="833" applyNumberFormat="1" applyFont="1" applyFill="1" applyBorder="1" applyAlignment="1">
      <alignment horizontal="right" vertical="center" wrapText="1"/>
    </xf>
    <xf numFmtId="198" fontId="24" fillId="3" borderId="1" xfId="1012" applyNumberFormat="1" applyFont="1" applyFill="1" applyBorder="1" applyAlignment="1">
      <alignment horizontal="right" vertical="center" wrapText="1"/>
    </xf>
    <xf numFmtId="198" fontId="23" fillId="3" borderId="1" xfId="1012" applyNumberFormat="1" applyFont="1" applyFill="1" applyBorder="1" applyAlignment="1">
      <alignment horizontal="right" vertical="center" wrapText="1"/>
    </xf>
    <xf numFmtId="198" fontId="23" fillId="0" borderId="1" xfId="1213" applyNumberFormat="1" applyFont="1" applyFill="1" applyBorder="1" applyAlignment="1">
      <alignment horizontal="right" vertical="center" wrapText="1"/>
    </xf>
    <xf numFmtId="199"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left" vertical="center" wrapText="1"/>
    </xf>
    <xf numFmtId="198" fontId="24" fillId="0" borderId="1" xfId="0"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198" fontId="24" fillId="3" borderId="1" xfId="1" applyNumberFormat="1" applyFont="1" applyFill="1" applyBorder="1" applyAlignment="1">
      <alignment horizontal="right" vertical="center" wrapText="1"/>
    </xf>
    <xf numFmtId="41" fontId="8" fillId="0" borderId="0" xfId="510" applyNumberFormat="1" applyAlignment="1"/>
    <xf numFmtId="198" fontId="8" fillId="0" borderId="0" xfId="510" applyNumberFormat="1" applyAlignment="1"/>
    <xf numFmtId="0" fontId="23" fillId="0" borderId="0" xfId="510" applyFont="1" applyAlignment="1"/>
    <xf numFmtId="0" fontId="8" fillId="0" borderId="0" xfId="510" applyFill="1" applyAlignment="1"/>
    <xf numFmtId="0" fontId="9" fillId="2" borderId="0" xfId="833" applyFont="1" applyFill="1" applyAlignment="1">
      <alignment horizontal="center" vertical="center" shrinkToFit="1"/>
    </xf>
    <xf numFmtId="0" fontId="38" fillId="2" borderId="0" xfId="833" applyFont="1" applyFill="1" applyAlignment="1">
      <alignment vertical="center" shrinkToFit="1"/>
    </xf>
    <xf numFmtId="0" fontId="11" fillId="2" borderId="0" xfId="833" applyFont="1" applyFill="1" applyAlignment="1">
      <alignment horizontal="left" vertical="center" wrapText="1"/>
    </xf>
    <xf numFmtId="0" fontId="23" fillId="2" borderId="0" xfId="510" applyFont="1" applyFill="1" applyAlignment="1">
      <alignment horizontal="right" vertical="center"/>
    </xf>
    <xf numFmtId="197" fontId="8" fillId="2" borderId="0" xfId="1013" applyNumberFormat="1" applyFont="1" applyFill="1" applyBorder="1" applyAlignment="1">
      <alignment vertical="center"/>
    </xf>
    <xf numFmtId="0" fontId="24" fillId="0" borderId="1" xfId="1013" applyFont="1" applyFill="1" applyBorder="1" applyAlignment="1">
      <alignment horizontal="distributed" vertical="center" wrapText="1" indent="3"/>
    </xf>
    <xf numFmtId="0" fontId="8" fillId="2" borderId="0" xfId="510" applyFill="1" applyAlignment="1"/>
    <xf numFmtId="41" fontId="10" fillId="0" borderId="1" xfId="0" applyNumberFormat="1" applyFont="1" applyFill="1" applyBorder="1" applyAlignment="1">
      <alignment horizontal="right" vertical="center" wrapText="1"/>
    </xf>
    <xf numFmtId="0" fontId="8" fillId="2" borderId="0" xfId="546" applyFill="1" applyAlignment="1"/>
    <xf numFmtId="41" fontId="23" fillId="0" borderId="1" xfId="1012" applyNumberFormat="1" applyFont="1" applyFill="1" applyBorder="1" applyAlignment="1">
      <alignment horizontal="right" vertical="center" wrapText="1"/>
    </xf>
    <xf numFmtId="41" fontId="23" fillId="0" borderId="1" xfId="1012" applyNumberFormat="1" applyFont="1" applyBorder="1" applyAlignment="1">
      <alignment horizontal="right" vertical="center" wrapText="1"/>
    </xf>
    <xf numFmtId="41" fontId="24" fillId="0" borderId="1" xfId="1012" applyNumberFormat="1" applyFont="1" applyFill="1" applyBorder="1" applyAlignment="1">
      <alignment horizontal="right" vertical="center" wrapText="1"/>
    </xf>
    <xf numFmtId="0" fontId="23" fillId="0" borderId="1" xfId="738" applyNumberFormat="1" applyFont="1" applyFill="1" applyBorder="1" applyAlignment="1">
      <alignment horizontal="left" vertical="center" wrapText="1"/>
    </xf>
    <xf numFmtId="0" fontId="24" fillId="0" borderId="1" xfId="1013" applyFont="1" applyFill="1" applyBorder="1" applyAlignment="1">
      <alignment horizontal="left" vertical="center" wrapText="1"/>
    </xf>
    <xf numFmtId="0" fontId="23" fillId="0" borderId="1" xfId="738" applyNumberFormat="1" applyFont="1" applyFill="1" applyBorder="1" applyAlignment="1">
      <alignment horizontal="left" vertical="center" wrapText="1" indent="2"/>
    </xf>
    <xf numFmtId="199" fontId="10" fillId="0" borderId="1" xfId="0" applyNumberFormat="1" applyFont="1" applyBorder="1" applyAlignment="1">
      <alignment horizontal="right" vertical="center" wrapText="1"/>
    </xf>
    <xf numFmtId="0" fontId="23" fillId="0" borderId="1" xfId="738" applyNumberFormat="1" applyFont="1" applyFill="1" applyBorder="1" applyAlignment="1">
      <alignment horizontal="left" vertical="center" wrapText="1" indent="1"/>
    </xf>
    <xf numFmtId="0" fontId="24" fillId="0" borderId="1" xfId="738" applyNumberFormat="1" applyFont="1" applyFill="1" applyBorder="1" applyAlignment="1">
      <alignment horizontal="left" vertical="center" wrapText="1"/>
    </xf>
    <xf numFmtId="41" fontId="8" fillId="0" borderId="0" xfId="510" applyNumberFormat="1" applyFill="1" applyAlignment="1"/>
    <xf numFmtId="196" fontId="23" fillId="0" borderId="0" xfId="745" applyNumberFormat="1" applyFont="1" applyFill="1" applyBorder="1" applyAlignment="1" applyProtection="1">
      <alignment horizontal="left" vertical="center"/>
    </xf>
    <xf numFmtId="0" fontId="23" fillId="0" borderId="0" xfId="510" applyFont="1" applyFill="1" applyBorder="1" applyAlignment="1">
      <alignment vertical="center"/>
    </xf>
    <xf numFmtId="0" fontId="23" fillId="0" borderId="0" xfId="510" applyFont="1" applyFill="1" applyAlignment="1">
      <alignment vertical="center"/>
    </xf>
    <xf numFmtId="196" fontId="25" fillId="0" borderId="0" xfId="745" applyNumberFormat="1" applyFont="1" applyFill="1" applyBorder="1" applyAlignment="1" applyProtection="1">
      <alignment horizontal="right" vertical="center"/>
    </xf>
    <xf numFmtId="41" fontId="24" fillId="0" borderId="1" xfId="1213" applyNumberFormat="1" applyFont="1" applyFill="1" applyBorder="1" applyAlignment="1">
      <alignment horizontal="right" vertical="center" wrapText="1"/>
    </xf>
    <xf numFmtId="0" fontId="39" fillId="2" borderId="0" xfId="1011" applyFont="1" applyFill="1">
      <alignment vertical="center"/>
    </xf>
    <xf numFmtId="41" fontId="23" fillId="0" borderId="1" xfId="1213"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3" fillId="0" borderId="1" xfId="833"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3" fillId="0" borderId="1" xfId="0" applyNumberFormat="1" applyFont="1" applyFill="1" applyBorder="1" applyAlignment="1" applyProtection="1">
      <alignment horizontal="left" vertical="center" wrapText="1"/>
    </xf>
    <xf numFmtId="49" fontId="23"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759" applyFont="1" applyFill="1" applyAlignment="1">
      <alignment horizontal="center" vertical="center"/>
    </xf>
    <xf numFmtId="0" fontId="41"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198" fontId="8" fillId="0" borderId="0" xfId="510"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23" fillId="0" borderId="1" xfId="0" applyNumberFormat="1" applyFont="1" applyFill="1" applyBorder="1" applyAlignment="1">
      <alignment vertical="center" wrapText="1"/>
    </xf>
    <xf numFmtId="199" fontId="23" fillId="0" borderId="1" xfId="3" applyNumberFormat="1" applyFont="1" applyFill="1" applyBorder="1" applyAlignment="1">
      <alignment vertical="center" wrapText="1"/>
    </xf>
    <xf numFmtId="0" fontId="29" fillId="0" borderId="0" xfId="1011" applyFont="1" applyFill="1" applyAlignment="1">
      <alignment horizontal="center" vertical="center"/>
    </xf>
    <xf numFmtId="0" fontId="11" fillId="0" borderId="1" xfId="0" applyFont="1" applyBorder="1" applyAlignment="1">
      <alignment horizontal="left" vertical="center" wrapText="1"/>
    </xf>
    <xf numFmtId="0" fontId="29" fillId="2" borderId="0" xfId="1011" applyFont="1" applyFill="1" applyAlignment="1">
      <alignment horizontal="center" vertical="center"/>
    </xf>
    <xf numFmtId="0" fontId="10" fillId="0" borderId="1" xfId="0" applyFont="1" applyFill="1" applyBorder="1" applyAlignment="1">
      <alignment horizontal="center" vertical="center" wrapText="1"/>
    </xf>
    <xf numFmtId="198" fontId="24" fillId="0" borderId="1" xfId="0" applyNumberFormat="1" applyFont="1" applyFill="1" applyBorder="1" applyAlignment="1">
      <alignment vertical="center" wrapText="1"/>
    </xf>
    <xf numFmtId="199" fontId="24" fillId="0" borderId="1" xfId="3" applyNumberFormat="1" applyFont="1" applyFill="1" applyBorder="1" applyAlignment="1">
      <alignment vertical="center" wrapText="1"/>
    </xf>
    <xf numFmtId="0" fontId="8" fillId="0" borderId="0" xfId="1012" applyProtection="1">
      <alignment vertical="center"/>
    </xf>
    <xf numFmtId="0" fontId="29" fillId="0" borderId="0" xfId="1012" applyFont="1" applyProtection="1">
      <alignment vertical="center"/>
    </xf>
    <xf numFmtId="0" fontId="31" fillId="0" borderId="0" xfId="1012" applyFont="1" applyAlignment="1" applyProtection="1">
      <alignment horizontal="center" vertical="center"/>
    </xf>
    <xf numFmtId="0" fontId="31" fillId="0" borderId="0" xfId="1012" applyFont="1" applyProtection="1">
      <alignment vertical="center"/>
    </xf>
    <xf numFmtId="0" fontId="8" fillId="2" borderId="0" xfId="1012" applyFill="1" applyProtection="1">
      <alignment vertical="center"/>
    </xf>
    <xf numFmtId="197" fontId="8" fillId="0" borderId="0" xfId="1012" applyNumberFormat="1" applyProtection="1">
      <alignment vertical="center"/>
    </xf>
    <xf numFmtId="198" fontId="8" fillId="0" borderId="0" xfId="510" applyNumberFormat="1" applyAlignment="1" applyProtection="1"/>
    <xf numFmtId="0" fontId="8" fillId="0" borderId="0" xfId="1012" applyFill="1" applyProtection="1">
      <alignment vertical="center"/>
    </xf>
    <xf numFmtId="0" fontId="43" fillId="0" borderId="0" xfId="0" applyFont="1" applyFill="1" applyAlignment="1">
      <alignment horizontal="center" vertical="center"/>
    </xf>
    <xf numFmtId="198" fontId="8" fillId="0" borderId="0" xfId="510" applyNumberFormat="1" applyFill="1" applyAlignment="1" applyProtection="1"/>
    <xf numFmtId="0" fontId="29" fillId="0" borderId="0" xfId="1012" applyFont="1" applyFill="1" applyProtection="1">
      <alignment vertical="center"/>
    </xf>
    <xf numFmtId="0" fontId="23" fillId="0" borderId="0" xfId="1012" applyFont="1" applyFill="1" applyProtection="1">
      <alignment vertical="center"/>
    </xf>
    <xf numFmtId="197" fontId="23" fillId="0" borderId="0" xfId="1012" applyNumberFormat="1" applyFont="1" applyFill="1" applyBorder="1" applyAlignment="1" applyProtection="1">
      <alignment horizontal="right" vertical="center"/>
    </xf>
    <xf numFmtId="198" fontId="29" fillId="0" borderId="0" xfId="510" applyNumberFormat="1" applyFont="1" applyFill="1" applyAlignment="1" applyProtection="1"/>
    <xf numFmtId="197" fontId="24" fillId="0" borderId="17" xfId="1012" applyNumberFormat="1" applyFont="1" applyFill="1" applyBorder="1" applyAlignment="1" applyProtection="1">
      <alignment horizontal="center" vertical="center" wrapText="1"/>
    </xf>
    <xf numFmtId="0" fontId="24" fillId="0" borderId="1" xfId="1012" applyFont="1" applyFill="1" applyBorder="1" applyAlignment="1" applyProtection="1">
      <alignment horizontal="distributed" vertical="center" wrapText="1" indent="3"/>
    </xf>
    <xf numFmtId="197" fontId="24" fillId="0" borderId="1" xfId="1012" applyNumberFormat="1" applyFont="1" applyFill="1" applyBorder="1" applyAlignment="1" applyProtection="1">
      <alignment horizontal="center" vertical="center" wrapText="1"/>
    </xf>
    <xf numFmtId="0" fontId="31" fillId="0" borderId="0" xfId="1012" applyFont="1" applyFill="1" applyAlignment="1" applyProtection="1">
      <alignment horizontal="center" vertical="center" wrapText="1"/>
    </xf>
    <xf numFmtId="0" fontId="31" fillId="0" borderId="0" xfId="1012" applyFont="1" applyFill="1" applyAlignment="1" applyProtection="1">
      <alignment horizontal="center" vertical="center"/>
    </xf>
    <xf numFmtId="0" fontId="24" fillId="0" borderId="18" xfId="1012" applyNumberFormat="1" applyFont="1" applyFill="1" applyBorder="1" applyAlignment="1" applyProtection="1">
      <alignment horizontal="left" vertical="center" wrapText="1"/>
    </xf>
    <xf numFmtId="0" fontId="10" fillId="3" borderId="19"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99" fontId="24" fillId="0" borderId="1" xfId="3" applyNumberFormat="1" applyFont="1" applyFill="1" applyBorder="1" applyAlignment="1" applyProtection="1">
      <alignment horizontal="right" vertical="center" wrapText="1" shrinkToFit="1"/>
    </xf>
    <xf numFmtId="0" fontId="29" fillId="0" borderId="0" xfId="1011"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19"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199" fontId="23" fillId="0" borderId="1" xfId="3"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xf>
    <xf numFmtId="199" fontId="23" fillId="0" borderId="1" xfId="3"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99" fontId="24" fillId="0" borderId="1" xfId="3" applyNumberFormat="1" applyFont="1" applyFill="1" applyBorder="1" applyAlignment="1" applyProtection="1">
      <alignment horizontal="right" vertical="center" wrapText="1" shrinkToFit="1"/>
      <protection locked="0"/>
    </xf>
    <xf numFmtId="0" fontId="24" fillId="0" borderId="19" xfId="0" applyFont="1" applyFill="1" applyBorder="1" applyAlignment="1" applyProtection="1">
      <alignment horizontal="left" vertical="center"/>
    </xf>
    <xf numFmtId="0" fontId="23" fillId="0" borderId="19" xfId="0"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protection locked="0"/>
    </xf>
    <xf numFmtId="49" fontId="23" fillId="0" borderId="1" xfId="0" applyNumberFormat="1" applyFont="1" applyFill="1" applyBorder="1" applyAlignment="1" applyProtection="1">
      <alignment horizontal="left" vertical="center" wrapText="1" indent="2"/>
    </xf>
    <xf numFmtId="49" fontId="23" fillId="0" borderId="1" xfId="0" applyNumberFormat="1" applyFont="1" applyFill="1" applyBorder="1" applyAlignment="1" applyProtection="1">
      <alignment horizontal="left" vertical="center" wrapText="1" indent="4"/>
    </xf>
    <xf numFmtId="49" fontId="10" fillId="3" borderId="19" xfId="0" applyNumberFormat="1" applyFont="1" applyFill="1" applyBorder="1" applyAlignment="1" applyProtection="1">
      <alignment horizontal="left" vertical="center" wrapText="1"/>
    </xf>
    <xf numFmtId="49" fontId="11" fillId="3" borderId="19" xfId="0" applyNumberFormat="1" applyFont="1" applyFill="1" applyBorder="1" applyAlignment="1" applyProtection="1">
      <alignment horizontal="left" vertical="center" wrapText="1"/>
    </xf>
    <xf numFmtId="49" fontId="23" fillId="0" borderId="19" xfId="0" applyNumberFormat="1" applyFont="1" applyFill="1" applyBorder="1" applyAlignment="1" applyProtection="1">
      <alignment horizontal="left" vertical="center" wrapText="1"/>
    </xf>
    <xf numFmtId="0" fontId="44" fillId="0" borderId="0" xfId="0" applyFont="1">
      <alignment vertical="center"/>
    </xf>
    <xf numFmtId="198" fontId="23" fillId="0" borderId="1" xfId="0" applyNumberFormat="1" applyFont="1" applyFill="1" applyBorder="1" applyAlignment="1" applyProtection="1">
      <alignment horizontal="right" vertical="center" wrapText="1"/>
    </xf>
    <xf numFmtId="49" fontId="45" fillId="3" borderId="19" xfId="0" applyNumberFormat="1" applyFont="1" applyFill="1" applyBorder="1" applyAlignment="1" applyProtection="1">
      <alignment horizontal="distributed" vertical="center"/>
    </xf>
    <xf numFmtId="49" fontId="45" fillId="0" borderId="1" xfId="0" applyNumberFormat="1" applyFont="1" applyFill="1" applyBorder="1" applyAlignment="1" applyProtection="1">
      <alignment horizontal="distributed" vertical="center" wrapText="1"/>
    </xf>
    <xf numFmtId="49" fontId="24" fillId="0" borderId="17" xfId="1012" applyNumberFormat="1" applyFont="1" applyFill="1" applyBorder="1" applyAlignment="1" applyProtection="1">
      <alignment horizontal="left" vertical="center"/>
    </xf>
    <xf numFmtId="0" fontId="24" fillId="0" borderId="1" xfId="1012" applyFont="1" applyFill="1" applyBorder="1" applyAlignment="1" applyProtection="1">
      <alignment horizontal="left" vertical="center" wrapText="1"/>
    </xf>
    <xf numFmtId="49" fontId="23" fillId="0" borderId="17" xfId="1012" applyNumberFormat="1" applyFont="1" applyFill="1" applyBorder="1" applyAlignment="1" applyProtection="1">
      <alignment horizontal="left" vertical="center"/>
    </xf>
    <xf numFmtId="0" fontId="23" fillId="0" borderId="1" xfId="1012" applyFont="1" applyFill="1" applyBorder="1" applyAlignment="1" applyProtection="1">
      <alignment horizontal="left" vertical="center" wrapText="1"/>
    </xf>
    <xf numFmtId="49" fontId="23" fillId="0" borderId="17" xfId="1012" applyNumberFormat="1" applyFont="1" applyBorder="1" applyAlignment="1" applyProtection="1">
      <alignment horizontal="left" vertical="center"/>
    </xf>
    <xf numFmtId="0" fontId="23" fillId="2" borderId="1" xfId="1012" applyFont="1" applyFill="1" applyBorder="1" applyAlignment="1" applyProtection="1">
      <alignment horizontal="left" vertical="center" wrapText="1"/>
    </xf>
    <xf numFmtId="49" fontId="11" fillId="0" borderId="17" xfId="997" applyNumberFormat="1" applyFont="1" applyFill="1" applyBorder="1" applyAlignment="1" applyProtection="1">
      <alignment horizontal="left" vertical="center"/>
    </xf>
    <xf numFmtId="0" fontId="23" fillId="0" borderId="1" xfId="1012" applyFont="1" applyFill="1" applyBorder="1" applyAlignment="1" applyProtection="1">
      <alignment vertical="center" wrapText="1"/>
    </xf>
    <xf numFmtId="3" fontId="11" fillId="0" borderId="1" xfId="0" applyNumberFormat="1" applyFont="1" applyFill="1" applyBorder="1" applyAlignment="1" applyProtection="1">
      <alignment horizontal="right" vertical="center"/>
      <protection locked="0"/>
    </xf>
    <xf numFmtId="198" fontId="11" fillId="0" borderId="1" xfId="0" applyNumberFormat="1" applyFont="1" applyFill="1" applyBorder="1" applyAlignment="1" applyProtection="1">
      <alignment horizontal="right" vertical="center" wrapText="1"/>
      <protection locked="0"/>
    </xf>
    <xf numFmtId="0" fontId="23" fillId="0" borderId="1" xfId="1011" applyFont="1" applyFill="1" applyBorder="1" applyAlignment="1" applyProtection="1">
      <alignment horizontal="left" vertical="center" wrapText="1"/>
    </xf>
    <xf numFmtId="0" fontId="24" fillId="0" borderId="1" xfId="1011" applyFont="1" applyFill="1" applyBorder="1" applyAlignment="1" applyProtection="1">
      <alignment horizontal="left" vertical="center" wrapText="1"/>
    </xf>
    <xf numFmtId="0" fontId="23" fillId="0" borderId="1" xfId="1012" applyFont="1" applyFill="1" applyBorder="1" applyAlignment="1" applyProtection="1">
      <alignment horizontal="left" vertical="center" wrapText="1" indent="2"/>
    </xf>
    <xf numFmtId="49" fontId="24" fillId="0" borderId="17" xfId="1012" applyNumberFormat="1" applyFont="1" applyFill="1" applyBorder="1" applyAlignment="1" applyProtection="1">
      <alignment horizontal="distributed" vertical="center" indent="1"/>
    </xf>
    <xf numFmtId="0" fontId="24" fillId="0" borderId="1" xfId="1012" applyFont="1" applyFill="1" applyBorder="1" applyAlignment="1" applyProtection="1">
      <alignment horizontal="distributed" vertical="center" wrapText="1" indent="1"/>
    </xf>
    <xf numFmtId="198" fontId="8" fillId="2" borderId="0" xfId="1012" applyNumberFormat="1" applyFill="1" applyProtection="1">
      <alignment vertical="center"/>
    </xf>
    <xf numFmtId="0" fontId="29" fillId="0" borderId="0" xfId="1012" applyFont="1">
      <alignment vertical="center"/>
    </xf>
    <xf numFmtId="0" fontId="31" fillId="0" borderId="0" xfId="1012" applyFont="1" applyAlignment="1">
      <alignment horizontal="center" vertical="center"/>
    </xf>
    <xf numFmtId="197" fontId="8" fillId="0" borderId="0" xfId="1012" applyNumberFormat="1">
      <alignment vertical="center"/>
    </xf>
    <xf numFmtId="0" fontId="29" fillId="0" borderId="0" xfId="1012" applyFont="1" applyFill="1">
      <alignment vertical="center"/>
    </xf>
    <xf numFmtId="0" fontId="23" fillId="0" borderId="0" xfId="1012" applyFont="1" applyFill="1">
      <alignment vertical="center"/>
    </xf>
    <xf numFmtId="0" fontId="46" fillId="0" borderId="0" xfId="1012" applyFont="1" applyFill="1">
      <alignment vertical="center"/>
    </xf>
    <xf numFmtId="197" fontId="23" fillId="0" borderId="0" xfId="1012" applyNumberFormat="1" applyFont="1" applyFill="1" applyAlignment="1">
      <alignment horizontal="right" vertical="center"/>
    </xf>
    <xf numFmtId="197" fontId="24" fillId="0" borderId="17" xfId="1012" applyNumberFormat="1" applyFont="1" applyFill="1" applyBorder="1" applyAlignment="1">
      <alignment horizontal="center" vertical="center" wrapText="1"/>
    </xf>
    <xf numFmtId="0" fontId="24" fillId="0" borderId="1" xfId="1012" applyFont="1" applyFill="1" applyBorder="1" applyAlignment="1">
      <alignment horizontal="distributed" vertical="center" wrapText="1" indent="3"/>
    </xf>
    <xf numFmtId="0" fontId="47" fillId="0" borderId="0" xfId="1010" applyFont="1" applyFill="1" applyAlignment="1">
      <alignment vertical="center" wrapText="1"/>
    </xf>
    <xf numFmtId="3" fontId="10" fillId="0" borderId="1" xfId="0" applyNumberFormat="1" applyFont="1" applyFill="1" applyBorder="1" applyAlignment="1" applyProtection="1">
      <alignment horizontal="right" vertical="center"/>
      <protection locked="0"/>
    </xf>
    <xf numFmtId="0" fontId="29" fillId="0" borderId="0" xfId="1011" applyFont="1" applyFill="1">
      <alignment vertical="center"/>
    </xf>
    <xf numFmtId="199" fontId="24" fillId="0" borderId="1" xfId="3" applyNumberFormat="1" applyFont="1" applyFill="1" applyBorder="1" applyAlignment="1" applyProtection="1">
      <alignment horizontal="right" vertical="center" wrapText="1"/>
      <protection locked="0"/>
    </xf>
    <xf numFmtId="199" fontId="23" fillId="0" borderId="1" xfId="3" applyNumberFormat="1" applyFont="1" applyFill="1" applyBorder="1" applyAlignment="1" applyProtection="1">
      <alignment horizontal="right" vertical="center" wrapText="1"/>
      <protection locked="0"/>
    </xf>
    <xf numFmtId="0" fontId="23" fillId="3" borderId="19" xfId="0" applyFont="1" applyFill="1" applyBorder="1" applyAlignment="1" applyProtection="1">
      <alignment vertical="center"/>
    </xf>
    <xf numFmtId="0" fontId="24" fillId="0" borderId="17" xfId="1012" applyFont="1" applyFill="1" applyBorder="1" applyAlignment="1">
      <alignment horizontal="left" vertical="center"/>
    </xf>
    <xf numFmtId="0" fontId="24" fillId="0" borderId="1" xfId="1011" applyFont="1" applyFill="1" applyBorder="1" applyAlignment="1">
      <alignment horizontal="left" vertical="center"/>
    </xf>
    <xf numFmtId="197" fontId="24" fillId="0" borderId="1" xfId="1012" applyNumberFormat="1" applyFont="1" applyFill="1" applyBorder="1" applyAlignment="1">
      <alignment horizontal="right" vertical="center" wrapText="1"/>
    </xf>
    <xf numFmtId="0" fontId="23" fillId="0" borderId="17" xfId="1012" applyFont="1" applyFill="1" applyBorder="1" applyAlignment="1">
      <alignment horizontal="left" vertical="center"/>
    </xf>
    <xf numFmtId="0" fontId="23" fillId="0" borderId="1" xfId="1012" applyFont="1" applyFill="1" applyBorder="1" applyAlignment="1">
      <alignment horizontal="left" vertical="center"/>
    </xf>
    <xf numFmtId="197" fontId="23" fillId="0" borderId="1" xfId="1012" applyNumberFormat="1" applyFont="1" applyFill="1" applyBorder="1" applyAlignment="1">
      <alignment horizontal="right" vertical="center" wrapText="1"/>
    </xf>
    <xf numFmtId="0" fontId="23" fillId="0" borderId="17" xfId="1012" applyFont="1" applyFill="1" applyBorder="1" applyAlignment="1" applyProtection="1">
      <alignment horizontal="left" vertical="center"/>
    </xf>
    <xf numFmtId="198" fontId="23" fillId="0" borderId="1" xfId="1" applyNumberFormat="1" applyFont="1" applyFill="1" applyBorder="1" applyAlignment="1" applyProtection="1">
      <alignment horizontal="right" vertical="center" wrapText="1"/>
      <protection locked="0"/>
    </xf>
    <xf numFmtId="0" fontId="23" fillId="0" borderId="17" xfId="1012" applyFont="1" applyBorder="1" applyAlignment="1">
      <alignment horizontal="left" vertical="center"/>
    </xf>
    <xf numFmtId="0" fontId="23" fillId="2" borderId="1" xfId="1012" applyFont="1" applyFill="1" applyBorder="1" applyAlignment="1">
      <alignment horizontal="left" vertical="center"/>
    </xf>
    <xf numFmtId="200" fontId="23" fillId="2" borderId="1" xfId="1" applyNumberFormat="1" applyFont="1" applyFill="1" applyBorder="1" applyAlignment="1">
      <alignment horizontal="right" vertical="center" wrapText="1"/>
    </xf>
    <xf numFmtId="197" fontId="23" fillId="2" borderId="1" xfId="1012" applyNumberFormat="1" applyFont="1" applyFill="1" applyBorder="1" applyAlignment="1">
      <alignment horizontal="right" vertical="center" wrapText="1"/>
    </xf>
    <xf numFmtId="0" fontId="23" fillId="0" borderId="17" xfId="1012" applyFont="1" applyFill="1" applyBorder="1">
      <alignment vertical="center"/>
    </xf>
    <xf numFmtId="0" fontId="24" fillId="0" borderId="1" xfId="1012" applyFont="1" applyFill="1" applyBorder="1" applyAlignment="1">
      <alignment horizontal="distributed" vertical="center" indent="1"/>
    </xf>
    <xf numFmtId="0" fontId="1" fillId="0" borderId="0" xfId="0" applyFont="1" applyFill="1" applyBorder="1" applyAlignment="1"/>
    <xf numFmtId="197" fontId="8" fillId="0" borderId="0" xfId="1012" applyNumberFormat="1" applyFill="1" applyProtection="1">
      <alignment vertical="center"/>
    </xf>
    <xf numFmtId="0" fontId="43" fillId="0" borderId="0" xfId="0" applyFont="1" applyFill="1" applyBorder="1" applyAlignment="1">
      <alignment horizontal="center" vertical="center"/>
    </xf>
    <xf numFmtId="49" fontId="10" fillId="0" borderId="17" xfId="997"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0" fontId="24" fillId="2" borderId="1" xfId="1012" applyFont="1" applyFill="1" applyBorder="1" applyAlignment="1" applyProtection="1">
      <alignment horizontal="left" vertical="center" wrapText="1"/>
    </xf>
    <xf numFmtId="49" fontId="11" fillId="0" borderId="17" xfId="997" applyNumberFormat="1" applyFont="1" applyBorder="1" applyAlignment="1" applyProtection="1">
      <alignment horizontal="left" vertical="center"/>
    </xf>
    <xf numFmtId="3" fontId="23" fillId="2" borderId="1" xfId="0" applyNumberFormat="1" applyFont="1" applyFill="1" applyBorder="1" applyAlignment="1" applyProtection="1">
      <alignment horizontal="right" vertical="center"/>
    </xf>
    <xf numFmtId="3" fontId="23" fillId="2" borderId="1" xfId="0" applyNumberFormat="1" applyFont="1" applyFill="1" applyBorder="1" applyAlignment="1" applyProtection="1">
      <alignment horizontal="right" vertical="center"/>
      <protection locked="0"/>
    </xf>
    <xf numFmtId="199" fontId="23" fillId="2" borderId="1" xfId="3" applyNumberFormat="1" applyFont="1" applyFill="1" applyBorder="1" applyAlignment="1" applyProtection="1">
      <alignment horizontal="right" vertical="center" wrapText="1"/>
      <protection locked="0"/>
    </xf>
    <xf numFmtId="0" fontId="23" fillId="0" borderId="1" xfId="1012" applyFont="1" applyFill="1" applyBorder="1" applyAlignment="1" applyProtection="1">
      <alignment horizontal="left" vertical="center" wrapText="1" indent="4"/>
    </xf>
    <xf numFmtId="3" fontId="23"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0" fontId="8" fillId="0" borderId="17" xfId="1012" applyFill="1" applyBorder="1" applyAlignment="1" applyProtection="1">
      <alignment horizontal="left" vertical="center"/>
    </xf>
    <xf numFmtId="3" fontId="8" fillId="0" borderId="0" xfId="1012" applyNumberFormat="1" applyFill="1" applyProtection="1">
      <alignment vertical="center"/>
    </xf>
    <xf numFmtId="197" fontId="24" fillId="0" borderId="1" xfId="1012" applyNumberFormat="1" applyFont="1" applyFill="1" applyBorder="1" applyAlignment="1" applyProtection="1">
      <alignment horizontal="right" vertical="center" wrapText="1"/>
      <protection locked="0"/>
    </xf>
    <xf numFmtId="0" fontId="24" fillId="0" borderId="17" xfId="1012" applyFont="1" applyFill="1" applyBorder="1" applyAlignment="1" applyProtection="1">
      <alignment horizontal="left" vertical="center"/>
    </xf>
    <xf numFmtId="0" fontId="24" fillId="0" borderId="1" xfId="1011" applyFont="1" applyFill="1" applyBorder="1" applyAlignment="1" applyProtection="1">
      <alignment horizontal="left" vertical="center"/>
    </xf>
    <xf numFmtId="0" fontId="23" fillId="0" borderId="1" xfId="1012" applyFont="1" applyFill="1" applyBorder="1" applyAlignment="1" applyProtection="1">
      <alignment horizontal="left" vertical="center"/>
    </xf>
    <xf numFmtId="197" fontId="23" fillId="0" borderId="1" xfId="1012" applyNumberFormat="1" applyFont="1" applyFill="1" applyBorder="1" applyAlignment="1" applyProtection="1">
      <alignment horizontal="right" vertical="center" wrapText="1"/>
      <protection locked="0"/>
    </xf>
    <xf numFmtId="0" fontId="24" fillId="0" borderId="1" xfId="1012" applyFont="1" applyFill="1" applyBorder="1" applyAlignment="1" applyProtection="1">
      <alignment horizontal="left" vertical="center"/>
    </xf>
    <xf numFmtId="3" fontId="8" fillId="0" borderId="0" xfId="1012" applyNumberFormat="1">
      <alignment vertical="center"/>
    </xf>
    <xf numFmtId="0" fontId="48" fillId="0" borderId="0" xfId="0" applyFont="1" applyFill="1" applyBorder="1" applyAlignment="1">
      <alignment horizontal="center" vertical="center"/>
    </xf>
    <xf numFmtId="0" fontId="48" fillId="0" borderId="20" xfId="0" applyFont="1" applyFill="1" applyBorder="1" applyAlignment="1">
      <alignment horizontal="center" vertical="center"/>
    </xf>
    <xf numFmtId="0" fontId="11" fillId="0" borderId="0" xfId="0" applyFont="1" applyAlignment="1">
      <alignment horizontal="right"/>
    </xf>
    <xf numFmtId="0" fontId="24" fillId="0" borderId="2" xfId="1015" applyFont="1" applyBorder="1" applyAlignment="1">
      <alignment horizontal="center" vertical="center"/>
    </xf>
    <xf numFmtId="0" fontId="24" fillId="0" borderId="17" xfId="1015" applyFont="1" applyBorder="1" applyAlignment="1">
      <alignment horizontal="center" vertical="center"/>
    </xf>
    <xf numFmtId="0" fontId="24" fillId="0" borderId="21" xfId="1015" applyFont="1" applyBorder="1" applyAlignment="1">
      <alignment horizontal="center" vertical="center"/>
    </xf>
    <xf numFmtId="0" fontId="24" fillId="0" borderId="5" xfId="1015" applyFont="1" applyBorder="1" applyAlignment="1">
      <alignment horizontal="center" vertical="center"/>
    </xf>
    <xf numFmtId="49" fontId="24" fillId="0" borderId="1" xfId="783" applyNumberFormat="1" applyFont="1" applyFill="1" applyBorder="1" applyAlignment="1" applyProtection="1">
      <alignment horizontal="center" vertical="center"/>
    </xf>
    <xf numFmtId="0" fontId="49" fillId="0" borderId="1" xfId="0" applyFont="1" applyFill="1" applyBorder="1" applyAlignment="1">
      <alignment horizontal="right"/>
    </xf>
    <xf numFmtId="10" fontId="49" fillId="0" borderId="1" xfId="0" applyNumberFormat="1" applyFont="1" applyFill="1" applyBorder="1" applyAlignment="1"/>
    <xf numFmtId="0" fontId="49" fillId="0" borderId="1" xfId="0" applyFont="1" applyFill="1" applyBorder="1" applyAlignment="1"/>
    <xf numFmtId="0" fontId="5" fillId="0" borderId="0" xfId="0" applyFont="1" applyFill="1" applyBorder="1" applyAlignment="1">
      <alignment horizontal="left" vertical="top" wrapText="1"/>
    </xf>
    <xf numFmtId="0" fontId="50" fillId="0" borderId="0" xfId="913" applyFont="1" applyAlignment="1"/>
    <xf numFmtId="0" fontId="11" fillId="0" borderId="0" xfId="0" applyFont="1" applyAlignment="1">
      <alignment horizontal="right" vertical="center"/>
    </xf>
    <xf numFmtId="0" fontId="24" fillId="0" borderId="1" xfId="1015" applyFont="1" applyBorder="1" applyAlignment="1">
      <alignment horizontal="center" vertical="center" wrapText="1"/>
    </xf>
    <xf numFmtId="0" fontId="24" fillId="0" borderId="1" xfId="0" applyFont="1" applyBorder="1" applyAlignment="1">
      <alignment horizontal="left" vertical="center"/>
    </xf>
    <xf numFmtId="198" fontId="24" fillId="0" borderId="1" xfId="1" applyNumberFormat="1" applyFont="1" applyBorder="1" applyAlignment="1">
      <alignment horizontal="right" vertical="center" wrapText="1"/>
    </xf>
    <xf numFmtId="0" fontId="11" fillId="0" borderId="1" xfId="0" applyFont="1" applyBorder="1" applyAlignment="1">
      <alignment horizontal="left" vertical="center"/>
    </xf>
    <xf numFmtId="198" fontId="11" fillId="0" borderId="1" xfId="0" applyNumberFormat="1" applyFont="1" applyBorder="1" applyAlignment="1">
      <alignment horizontal="right" vertical="center" wrapText="1"/>
    </xf>
    <xf numFmtId="0" fontId="8" fillId="0" borderId="0" xfId="1012" applyFont="1" applyFill="1">
      <alignment vertical="center"/>
    </xf>
    <xf numFmtId="0" fontId="8" fillId="0" borderId="0" xfId="1012" applyFont="1">
      <alignment vertical="center"/>
    </xf>
    <xf numFmtId="197" fontId="8" fillId="0" borderId="0" xfId="1012" applyNumberFormat="1" applyFont="1">
      <alignment vertical="center"/>
    </xf>
    <xf numFmtId="198" fontId="8" fillId="0" borderId="0" xfId="1012" applyNumberFormat="1">
      <alignment vertical="center"/>
    </xf>
    <xf numFmtId="0" fontId="51" fillId="0" borderId="0" xfId="759" applyFont="1" applyAlignment="1">
      <alignment horizontal="center" vertical="center"/>
    </xf>
    <xf numFmtId="0" fontId="0" fillId="0" borderId="0" xfId="759" applyFont="1" applyAlignment="1">
      <alignment horizontal="right"/>
    </xf>
    <xf numFmtId="197" fontId="24" fillId="0" borderId="22" xfId="1012" applyNumberFormat="1" applyFont="1" applyBorder="1" applyAlignment="1">
      <alignment horizontal="center" vertical="center" wrapText="1"/>
    </xf>
    <xf numFmtId="198" fontId="8" fillId="2"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10" fillId="0" borderId="21"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0" fontId="52" fillId="0" borderId="1" xfId="916" applyFont="1" applyFill="1" applyBorder="1" applyAlignment="1">
      <alignment horizontal="left" vertical="center" wrapText="1"/>
    </xf>
    <xf numFmtId="198" fontId="11" fillId="0" borderId="21"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203" fontId="53" fillId="0" borderId="1" xfId="0" applyNumberFormat="1" applyFont="1" applyFill="1" applyBorder="1" applyAlignment="1">
      <alignment horizontal="center" vertical="center" wrapText="1"/>
    </xf>
    <xf numFmtId="0" fontId="9" fillId="0"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4" fillId="0" borderId="1" xfId="0" applyFont="1" applyBorder="1" applyAlignment="1">
      <alignment horizontal="center" vertical="center" wrapText="1"/>
    </xf>
    <xf numFmtId="204" fontId="10" fillId="0" borderId="1" xfId="762" applyNumberFormat="1" applyFont="1" applyFill="1" applyBorder="1" applyAlignment="1">
      <alignment horizontal="left" vertical="center"/>
    </xf>
    <xf numFmtId="198" fontId="11" fillId="0" borderId="1" xfId="762" applyNumberFormat="1" applyFont="1" applyFill="1" applyBorder="1" applyAlignment="1">
      <alignment horizontal="right" vertical="center" wrapText="1"/>
    </xf>
    <xf numFmtId="204" fontId="11" fillId="0" borderId="1" xfId="762" applyNumberFormat="1" applyFont="1" applyFill="1" applyBorder="1" applyAlignment="1">
      <alignment horizontal="left" vertical="center"/>
    </xf>
    <xf numFmtId="0" fontId="10" fillId="0" borderId="1" xfId="762" applyFont="1" applyFill="1" applyBorder="1" applyAlignment="1">
      <alignment horizontal="center" vertical="center"/>
    </xf>
    <xf numFmtId="198" fontId="10" fillId="0" borderId="1" xfId="762" applyNumberFormat="1" applyFont="1" applyFill="1" applyBorder="1" applyAlignment="1">
      <alignment horizontal="right" vertical="center" wrapText="1"/>
    </xf>
    <xf numFmtId="0" fontId="0" fillId="0" borderId="0" xfId="0" applyAlignment="1" applyProtection="1"/>
    <xf numFmtId="0" fontId="12" fillId="0" borderId="0" xfId="1012" applyFont="1">
      <alignment vertical="center"/>
    </xf>
    <xf numFmtId="0" fontId="2" fillId="0" borderId="0" xfId="1012" applyFont="1" applyFill="1" applyAlignment="1" applyProtection="1">
      <alignment horizontal="center" vertical="center"/>
    </xf>
    <xf numFmtId="0" fontId="0" fillId="0" borderId="0" xfId="0" applyFill="1" applyAlignment="1" applyProtection="1"/>
    <xf numFmtId="0" fontId="29" fillId="2" borderId="0" xfId="1012" applyFont="1" applyFill="1">
      <alignment vertical="center"/>
    </xf>
    <xf numFmtId="0" fontId="11" fillId="0" borderId="0" xfId="1012" applyFont="1">
      <alignment vertical="center"/>
    </xf>
    <xf numFmtId="0" fontId="46" fillId="2" borderId="0" xfId="1012" applyFont="1" applyFill="1">
      <alignment vertical="center"/>
    </xf>
    <xf numFmtId="197" fontId="23" fillId="2" borderId="0" xfId="1012" applyNumberFormat="1" applyFont="1" applyFill="1" applyBorder="1" applyAlignment="1">
      <alignment horizontal="right" vertical="center"/>
    </xf>
    <xf numFmtId="197" fontId="24" fillId="2" borderId="1" xfId="1012" applyNumberFormat="1" applyFont="1" applyFill="1" applyBorder="1" applyAlignment="1">
      <alignment horizontal="center" vertical="center" wrapText="1"/>
    </xf>
    <xf numFmtId="0" fontId="24" fillId="2" borderId="1" xfId="1012" applyFont="1" applyFill="1" applyBorder="1" applyAlignment="1">
      <alignment horizontal="distributed" vertical="center" wrapText="1" indent="3"/>
    </xf>
    <xf numFmtId="0" fontId="10"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xf>
    <xf numFmtId="0" fontId="23" fillId="3" borderId="1"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xf>
    <xf numFmtId="0" fontId="10" fillId="3" borderId="1"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54"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0"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23"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198" fontId="24" fillId="0" borderId="1" xfId="1" applyNumberFormat="1" applyFont="1" applyFill="1" applyBorder="1" applyAlignment="1" applyProtection="1">
      <alignment vertical="center" wrapText="1"/>
      <protection locked="0"/>
    </xf>
    <xf numFmtId="49" fontId="24" fillId="2" borderId="1" xfId="1023" applyNumberFormat="1" applyFont="1" applyFill="1" applyBorder="1" applyAlignment="1" applyProtection="1">
      <alignment horizontal="left" vertical="center"/>
    </xf>
    <xf numFmtId="0" fontId="24" fillId="0" borderId="1" xfId="1012" applyFont="1" applyFill="1" applyBorder="1" applyAlignment="1">
      <alignment horizontal="center" vertical="center" wrapText="1"/>
    </xf>
    <xf numFmtId="0" fontId="24" fillId="0" borderId="0" xfId="1012" applyFont="1" applyFill="1" applyAlignment="1">
      <alignment horizontal="center" vertical="center" wrapText="1"/>
    </xf>
    <xf numFmtId="0" fontId="8" fillId="2" borderId="0" xfId="1011" applyFill="1">
      <alignment vertical="center"/>
    </xf>
    <xf numFmtId="0" fontId="8" fillId="0" borderId="0" xfId="1011" applyFill="1">
      <alignment vertical="center"/>
    </xf>
    <xf numFmtId="0" fontId="23" fillId="0" borderId="0" xfId="1012" applyFont="1" applyFill="1" applyAlignment="1">
      <alignment horizontal="left" vertical="center"/>
    </xf>
    <xf numFmtId="197" fontId="23" fillId="0" borderId="0" xfId="1012" applyNumberFormat="1" applyFont="1" applyFill="1" applyBorder="1" applyAlignment="1">
      <alignment horizontal="right" vertical="center"/>
    </xf>
    <xf numFmtId="197" fontId="24" fillId="0" borderId="17" xfId="1012" applyNumberFormat="1" applyFont="1" applyFill="1" applyBorder="1" applyAlignment="1">
      <alignment vertical="center" wrapText="1"/>
    </xf>
    <xf numFmtId="0" fontId="24" fillId="0" borderId="17" xfId="1012" applyNumberFormat="1" applyFont="1" applyFill="1" applyBorder="1" applyAlignment="1">
      <alignment horizontal="left" vertical="center"/>
    </xf>
    <xf numFmtId="0" fontId="24" fillId="0" borderId="1" xfId="1012" applyNumberFormat="1" applyFont="1" applyFill="1" applyBorder="1" applyAlignment="1">
      <alignment vertical="center" wrapText="1"/>
    </xf>
    <xf numFmtId="199" fontId="24" fillId="2" borderId="1" xfId="3" applyNumberFormat="1" applyFont="1" applyFill="1" applyBorder="1" applyAlignment="1" applyProtection="1">
      <alignment horizontal="right" vertical="center" wrapText="1"/>
      <protection locked="0"/>
    </xf>
    <xf numFmtId="0" fontId="23" fillId="0" borderId="17" xfId="1012" applyNumberFormat="1" applyFont="1" applyFill="1" applyBorder="1" applyAlignment="1">
      <alignment horizontal="left" vertical="center"/>
    </xf>
    <xf numFmtId="0" fontId="23" fillId="0" borderId="1" xfId="1012" applyFont="1" applyFill="1" applyBorder="1" applyAlignment="1">
      <alignment horizontal="left" vertical="center" wrapText="1"/>
    </xf>
    <xf numFmtId="0" fontId="23" fillId="2" borderId="17" xfId="1012" applyNumberFormat="1" applyFont="1" applyFill="1" applyBorder="1" applyAlignment="1">
      <alignment horizontal="left" vertical="center"/>
    </xf>
    <xf numFmtId="0" fontId="23" fillId="2" borderId="1" xfId="1012" applyFont="1" applyFill="1" applyBorder="1" applyAlignment="1">
      <alignment horizontal="left" vertical="center" wrapText="1"/>
    </xf>
    <xf numFmtId="198" fontId="23" fillId="2" borderId="1" xfId="1" applyNumberFormat="1" applyFont="1" applyFill="1" applyBorder="1" applyAlignment="1">
      <alignment horizontal="right" vertical="center" wrapText="1"/>
    </xf>
    <xf numFmtId="198" fontId="23" fillId="2" borderId="1" xfId="1" applyNumberFormat="1" applyFont="1" applyFill="1" applyBorder="1" applyAlignment="1" applyProtection="1">
      <alignment horizontal="right" vertical="center" wrapText="1"/>
      <protection locked="0"/>
    </xf>
    <xf numFmtId="0" fontId="23" fillId="0" borderId="17" xfId="1012" applyNumberFormat="1" applyFont="1" applyFill="1" applyBorder="1" applyAlignment="1">
      <alignment horizontal="left" vertical="top" wrapText="1"/>
    </xf>
    <xf numFmtId="0" fontId="23" fillId="0" borderId="1" xfId="1012" applyNumberFormat="1" applyFont="1" applyFill="1" applyBorder="1" applyAlignment="1">
      <alignment vertical="center" wrapText="1"/>
    </xf>
    <xf numFmtId="0" fontId="24" fillId="0" borderId="17" xfId="1012"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198" fontId="24" fillId="0" borderId="1" xfId="1" applyNumberFormat="1" applyFont="1" applyFill="1" applyBorder="1" applyAlignment="1" applyProtection="1">
      <alignment horizontal="right" vertical="center" wrapText="1"/>
      <protection locked="0"/>
    </xf>
    <xf numFmtId="0" fontId="24" fillId="0" borderId="17" xfId="1012" applyNumberFormat="1" applyFont="1" applyFill="1" applyBorder="1" applyAlignment="1" applyProtection="1">
      <alignment horizontal="left" vertical="center"/>
    </xf>
    <xf numFmtId="0" fontId="24" fillId="0" borderId="1" xfId="1012" applyNumberFormat="1" applyFont="1" applyFill="1" applyBorder="1" applyAlignment="1" applyProtection="1">
      <alignment vertical="center" wrapText="1"/>
    </xf>
    <xf numFmtId="0" fontId="23" fillId="2" borderId="17" xfId="1011" applyFont="1" applyFill="1" applyBorder="1" applyAlignment="1" applyProtection="1">
      <alignment horizontal="left" vertical="center"/>
    </xf>
    <xf numFmtId="0" fontId="23" fillId="2" borderId="1" xfId="1011" applyFont="1" applyFill="1" applyBorder="1" applyAlignment="1" applyProtection="1">
      <alignment horizontal="left" vertical="center" wrapText="1"/>
    </xf>
    <xf numFmtId="197" fontId="23" fillId="2" borderId="1" xfId="1012" applyNumberFormat="1" applyFont="1" applyFill="1" applyBorder="1" applyAlignment="1" applyProtection="1">
      <alignment horizontal="right" vertical="center" wrapText="1"/>
      <protection locked="0"/>
    </xf>
    <xf numFmtId="197" fontId="23" fillId="0" borderId="1" xfId="1011" applyNumberFormat="1" applyFont="1" applyFill="1" applyBorder="1" applyAlignment="1" applyProtection="1">
      <alignment horizontal="right" vertical="center" wrapText="1"/>
      <protection locked="0"/>
    </xf>
    <xf numFmtId="0" fontId="39" fillId="0" borderId="17" xfId="1012" applyFont="1" applyFill="1" applyBorder="1" applyAlignment="1">
      <alignment horizontal="distributed" vertical="center"/>
    </xf>
    <xf numFmtId="0" fontId="24" fillId="0" borderId="1" xfId="1012" applyFont="1" applyFill="1" applyBorder="1" applyAlignment="1">
      <alignment horizontal="distributed" vertical="center" wrapText="1" indent="2"/>
    </xf>
    <xf numFmtId="198" fontId="8" fillId="0" borderId="0" xfId="1012" applyNumberFormat="1" applyFill="1">
      <alignment vertical="center"/>
    </xf>
    <xf numFmtId="0" fontId="44" fillId="0" borderId="0" xfId="0" applyFont="1">
      <alignment vertical="center"/>
    </xf>
    <xf numFmtId="0" fontId="0" fillId="0" borderId="0" xfId="1012" applyFont="1" applyFill="1">
      <alignment vertical="center"/>
    </xf>
    <xf numFmtId="197" fontId="24" fillId="0" borderId="11" xfId="1012" applyNumberFormat="1" applyFont="1" applyFill="1" applyBorder="1" applyAlignment="1">
      <alignment horizontal="center" vertical="center" wrapText="1"/>
    </xf>
    <xf numFmtId="197" fontId="24" fillId="0" borderId="0" xfId="1012" applyNumberFormat="1" applyFont="1" applyFill="1" applyAlignment="1">
      <alignment horizontal="center" vertical="center" wrapText="1"/>
    </xf>
    <xf numFmtId="198" fontId="23" fillId="0" borderId="1" xfId="1022" applyNumberFormat="1" applyFont="1" applyFill="1" applyBorder="1" applyAlignment="1" applyProtection="1">
      <alignment vertical="center" wrapText="1"/>
    </xf>
    <xf numFmtId="199" fontId="23" fillId="0" borderId="1" xfId="3" applyNumberFormat="1" applyFont="1" applyFill="1" applyBorder="1" applyAlignment="1" applyProtection="1">
      <alignment vertical="center" wrapText="1"/>
      <protection locked="0"/>
    </xf>
    <xf numFmtId="49" fontId="23" fillId="0" borderId="1" xfId="1022" applyNumberFormat="1" applyFont="1" applyFill="1" applyBorder="1" applyAlignment="1" applyProtection="1">
      <alignment horizontal="left" vertical="center" wrapText="1"/>
    </xf>
    <xf numFmtId="0" fontId="24" fillId="0" borderId="1" xfId="1012" applyFont="1" applyFill="1" applyBorder="1" applyAlignment="1">
      <alignment vertical="center" wrapText="1"/>
    </xf>
    <xf numFmtId="197" fontId="24" fillId="0" borderId="1" xfId="1012" applyNumberFormat="1" applyFont="1" applyFill="1" applyBorder="1" applyAlignment="1" applyProtection="1">
      <alignment vertical="center" wrapText="1"/>
      <protection locked="0"/>
    </xf>
    <xf numFmtId="0" fontId="23" fillId="0" borderId="1" xfId="1012" applyNumberFormat="1" applyFont="1" applyFill="1" applyBorder="1" applyAlignment="1">
      <alignment horizontal="left" vertical="center" wrapText="1"/>
    </xf>
    <xf numFmtId="197" fontId="23" fillId="0" borderId="1" xfId="1012" applyNumberFormat="1" applyFont="1" applyFill="1" applyBorder="1" applyAlignment="1" applyProtection="1">
      <alignment vertical="center" wrapText="1"/>
      <protection locked="0"/>
    </xf>
    <xf numFmtId="199" fontId="23" fillId="0" borderId="1" xfId="369" applyNumberFormat="1" applyFont="1" applyFill="1" applyBorder="1" applyAlignment="1" applyProtection="1">
      <alignment vertical="center" wrapText="1"/>
      <protection locked="0"/>
    </xf>
    <xf numFmtId="0" fontId="23" fillId="0" borderId="17" xfId="1011" applyFont="1" applyFill="1" applyBorder="1" applyAlignment="1">
      <alignment horizontal="left" vertical="center"/>
    </xf>
    <xf numFmtId="197" fontId="23" fillId="0" borderId="1" xfId="1011" applyNumberFormat="1" applyFont="1" applyFill="1" applyBorder="1" applyAlignment="1" applyProtection="1">
      <alignment vertical="center" wrapText="1"/>
      <protection locked="0"/>
    </xf>
    <xf numFmtId="0" fontId="24" fillId="0" borderId="1" xfId="1012" applyNumberFormat="1" applyFont="1" applyFill="1" applyBorder="1" applyAlignment="1">
      <alignment horizontal="left" vertical="center" wrapText="1"/>
    </xf>
    <xf numFmtId="199" fontId="24" fillId="0" borderId="1" xfId="369" applyNumberFormat="1" applyFont="1" applyFill="1" applyBorder="1" applyAlignment="1" applyProtection="1">
      <alignment vertical="center" wrapText="1"/>
      <protection locked="0"/>
    </xf>
    <xf numFmtId="0" fontId="55" fillId="0" borderId="0" xfId="1012" applyFont="1" applyFill="1">
      <alignment vertical="center"/>
    </xf>
    <xf numFmtId="3" fontId="8" fillId="0" borderId="0" xfId="1012" applyNumberFormat="1" applyFill="1">
      <alignment vertical="center"/>
    </xf>
    <xf numFmtId="0" fontId="24" fillId="2" borderId="0" xfId="1012" applyFont="1" applyFill="1" applyAlignment="1" applyProtection="1">
      <alignment horizontal="center" vertical="center" wrapText="1"/>
    </xf>
    <xf numFmtId="0" fontId="23" fillId="2" borderId="0" xfId="1012" applyFont="1" applyFill="1" applyProtection="1">
      <alignment vertical="center"/>
    </xf>
    <xf numFmtId="0" fontId="8" fillId="2" borderId="0" xfId="1011" applyFill="1" applyProtection="1">
      <alignment vertical="center"/>
    </xf>
    <xf numFmtId="197" fontId="8" fillId="2" borderId="0" xfId="1012" applyNumberFormat="1" applyFill="1" applyProtection="1">
      <alignment vertical="center"/>
    </xf>
    <xf numFmtId="0" fontId="56" fillId="2" borderId="0" xfId="1012" applyFont="1" applyFill="1" applyProtection="1">
      <alignment vertical="center"/>
    </xf>
    <xf numFmtId="0" fontId="23" fillId="0" borderId="0" xfId="1012" applyFont="1" applyFill="1" applyAlignment="1" applyProtection="1">
      <alignment horizontal="left" vertical="center"/>
    </xf>
    <xf numFmtId="0" fontId="46" fillId="0" borderId="0" xfId="1012" applyFont="1" applyFill="1" applyProtection="1">
      <alignment vertical="center"/>
    </xf>
    <xf numFmtId="0" fontId="24" fillId="0" borderId="1" xfId="1012" applyFont="1" applyFill="1" applyBorder="1" applyAlignment="1" applyProtection="1">
      <alignment horizontal="center" vertical="center" wrapText="1"/>
    </xf>
    <xf numFmtId="197" fontId="24" fillId="0" borderId="0" xfId="1012" applyNumberFormat="1" applyFont="1" applyFill="1" applyAlignment="1" applyProtection="1">
      <alignment horizontal="center" vertical="center" wrapText="1"/>
    </xf>
    <xf numFmtId="0" fontId="29" fillId="0" borderId="0" xfId="1011" applyFont="1" applyFill="1" applyAlignment="1" applyProtection="1">
      <alignment horizontal="center" vertical="center"/>
    </xf>
    <xf numFmtId="0" fontId="23" fillId="0" borderId="17" xfId="1012" applyFont="1" applyFill="1" applyBorder="1" applyAlignment="1" applyProtection="1">
      <alignment horizontal="left" vertical="top" wrapText="1"/>
    </xf>
    <xf numFmtId="0" fontId="23" fillId="0" borderId="1" xfId="1012" applyNumberFormat="1" applyFont="1" applyFill="1" applyBorder="1" applyAlignment="1" applyProtection="1">
      <alignment vertical="center" wrapText="1"/>
    </xf>
    <xf numFmtId="0" fontId="24" fillId="0" borderId="17" xfId="1012" applyFont="1" applyFill="1" applyBorder="1" applyAlignment="1" applyProtection="1">
      <alignment horizontal="distributed" vertical="center"/>
    </xf>
    <xf numFmtId="0" fontId="23" fillId="0" borderId="17" xfId="1011" applyFont="1" applyFill="1" applyBorder="1" applyAlignment="1" applyProtection="1">
      <alignment horizontal="left" vertical="center"/>
    </xf>
    <xf numFmtId="0" fontId="39" fillId="0" borderId="17" xfId="1012" applyFont="1" applyFill="1" applyBorder="1" applyAlignment="1" applyProtection="1">
      <alignment horizontal="distributed" vertical="center"/>
    </xf>
    <xf numFmtId="0" fontId="24" fillId="0" borderId="1" xfId="1012" applyNumberFormat="1" applyFont="1" applyFill="1" applyBorder="1" applyAlignment="1" applyProtection="1">
      <alignment horizontal="distributed" vertical="center"/>
    </xf>
    <xf numFmtId="3" fontId="8" fillId="2" borderId="0" xfId="1012" applyNumberFormat="1" applyFill="1" applyProtection="1">
      <alignment vertical="center"/>
    </xf>
    <xf numFmtId="0" fontId="23" fillId="0" borderId="17" xfId="1012" applyFont="1" applyFill="1" applyBorder="1" applyAlignment="1" applyProtection="1" quotePrefix="1">
      <alignment horizontal="left" vertical="center"/>
    </xf>
    <xf numFmtId="0" fontId="12" fillId="0" borderId="1" xfId="897" applyFont="1" applyFill="1" applyBorder="1" applyAlignment="1" quotePrefix="1">
      <alignment horizontal="justify" vertical="center" wrapText="1"/>
    </xf>
    <xf numFmtId="0" fontId="12" fillId="0" borderId="2" xfId="897" applyFont="1" applyFill="1" applyBorder="1" applyAlignment="1" quotePrefix="1">
      <alignment horizontal="justify" vertical="center" wrapText="1"/>
    </xf>
    <xf numFmtId="0" fontId="12" fillId="0" borderId="15" xfId="897" applyFont="1" applyFill="1" applyBorder="1" applyAlignment="1" quotePrefix="1">
      <alignment horizontal="justify" vertical="center" wrapText="1"/>
    </xf>
    <xf numFmtId="0" fontId="12" fillId="0" borderId="16" xfId="897" applyFont="1" applyFill="1" applyBorder="1" applyAlignment="1" quotePrefix="1">
      <alignment horizontal="justify" vertical="center" wrapText="1"/>
    </xf>
    <xf numFmtId="0" fontId="8" fillId="0" borderId="15" xfId="225" applyFont="1" applyFill="1" applyBorder="1" applyAlignment="1" quotePrefix="1">
      <alignment horizontal="justify"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24180;&#39044;&#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地方"/>
      <sheetName val="POWER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地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空白页"/>
      <sheetName val="校验表"/>
      <sheetName val="01-1全市"/>
      <sheetName val="01-2全市"/>
      <sheetName val="02全市"/>
      <sheetName val="03-1市级"/>
      <sheetName val="03-2市级"/>
      <sheetName val="04市级"/>
      <sheetName val="05-1市本级"/>
      <sheetName val="05-2市本级"/>
      <sheetName val="06市本级"/>
      <sheetName val="经开区07-1"/>
      <sheetName val="经开区07-2"/>
      <sheetName val="经开区08"/>
      <sheetName val="09全市"/>
      <sheetName val="10全市"/>
      <sheetName val="11市级"/>
      <sheetName val="12市级"/>
      <sheetName val="13市本级"/>
      <sheetName val="14市本级"/>
      <sheetName val="15经开区"/>
      <sheetName val="16经开区"/>
      <sheetName val="17全市"/>
      <sheetName val="18全市"/>
      <sheetName val="19市级"/>
      <sheetName val="20市级"/>
      <sheetName val="21市本级"/>
      <sheetName val="22市本级"/>
      <sheetName val="23经开区"/>
      <sheetName val="24经开区"/>
      <sheetName val="25全市"/>
      <sheetName val="26全市"/>
      <sheetName val="27全市"/>
      <sheetName val="28市级"/>
      <sheetName val="29市级"/>
      <sheetName val="30市级"/>
      <sheetName val="31市本级"/>
      <sheetName val="32市本级"/>
      <sheetName val="33市本级"/>
      <sheetName val="34经开区"/>
      <sheetName val="35经开区"/>
      <sheetName val="36经开区"/>
      <sheetName val="全市37-1"/>
      <sheetName val="全市37-2"/>
      <sheetName val="38全市"/>
      <sheetName val="39-1市级"/>
      <sheetName val="39-2市级"/>
      <sheetName val="40市级"/>
      <sheetName val="41-1市本级"/>
      <sheetName val="41-2市本级"/>
      <sheetName val="42市本级"/>
      <sheetName val="43-1经开区"/>
      <sheetName val="43-2经开区"/>
      <sheetName val="44经开区"/>
      <sheetName val="45分项目"/>
      <sheetName val="46分地区"/>
      <sheetName val="47-1"/>
      <sheetName val="47-2"/>
      <sheetName val="47-3"/>
      <sheetName val="47-4"/>
      <sheetName val="48基本支出"/>
      <sheetName val="49全市"/>
      <sheetName val="50全市"/>
      <sheetName val="51市级"/>
      <sheetName val="52市级"/>
      <sheetName val="53市本级"/>
      <sheetName val="54市本级"/>
      <sheetName val="55对下"/>
      <sheetName val="56经开区"/>
      <sheetName val="57经开区"/>
      <sheetName val="58全市"/>
      <sheetName val="59全市"/>
      <sheetName val="60市级"/>
      <sheetName val="61市级"/>
      <sheetName val="62市级"/>
      <sheetName val="63市本级"/>
      <sheetName val="64市本级"/>
      <sheetName val="65市本级"/>
      <sheetName val="66经开区"/>
      <sheetName val="67经开区"/>
      <sheetName val="68经开区"/>
      <sheetName val="69全市"/>
      <sheetName val="70全市"/>
      <sheetName val="71全市"/>
      <sheetName val="72市级"/>
      <sheetName val="73市级"/>
      <sheetName val="74市级"/>
      <sheetName val="75市本级"/>
      <sheetName val="76市本级"/>
      <sheetName val="77市本级"/>
      <sheetName val="78经开区"/>
      <sheetName val="79经开区"/>
      <sheetName val="80经开区"/>
      <sheetName val="81-82"/>
      <sheetName val="83-84"/>
      <sheetName val="85全市"/>
      <sheetName val="86市级"/>
      <sheetName val="87市本级"/>
      <sheetName val="88经开区"/>
      <sheetName val="89-90"/>
      <sheetName val="91-92"/>
      <sheetName val="93"/>
      <sheetName val="地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4">
          <cell r="A4">
            <v>201</v>
          </cell>
          <cell r="B4" t="str">
            <v>一、一般公共服务</v>
          </cell>
          <cell r="C4">
            <v>10780</v>
          </cell>
          <cell r="D4">
            <v>18055</v>
          </cell>
        </row>
        <row r="5">
          <cell r="A5">
            <v>20101</v>
          </cell>
          <cell r="B5" t="str">
            <v>人大事务</v>
          </cell>
          <cell r="C5">
            <v>5</v>
          </cell>
          <cell r="D5">
            <v>12</v>
          </cell>
        </row>
        <row r="6">
          <cell r="A6">
            <v>2010101</v>
          </cell>
          <cell r="B6" t="str">
            <v>行政运行</v>
          </cell>
        </row>
        <row r="6">
          <cell r="D6">
            <v>3</v>
          </cell>
        </row>
        <row r="7">
          <cell r="A7">
            <v>2010102</v>
          </cell>
          <cell r="B7" t="str">
            <v>一般行政管理事务</v>
          </cell>
          <cell r="C7">
            <v>5</v>
          </cell>
          <cell r="D7">
            <v>9</v>
          </cell>
        </row>
        <row r="8">
          <cell r="A8">
            <v>2010103</v>
          </cell>
          <cell r="B8" t="str">
            <v>机关服务</v>
          </cell>
        </row>
        <row r="9">
          <cell r="A9">
            <v>2010104</v>
          </cell>
          <cell r="B9" t="str">
            <v>人大会议</v>
          </cell>
        </row>
        <row r="10">
          <cell r="A10">
            <v>2010105</v>
          </cell>
          <cell r="B10" t="str">
            <v>人大立法</v>
          </cell>
        </row>
        <row r="11">
          <cell r="A11">
            <v>2010106</v>
          </cell>
          <cell r="B11" t="str">
            <v>人大监督</v>
          </cell>
        </row>
        <row r="12">
          <cell r="A12">
            <v>2010107</v>
          </cell>
          <cell r="B12" t="str">
            <v>人大代表履职能力提升</v>
          </cell>
        </row>
        <row r="13">
          <cell r="A13">
            <v>2010108</v>
          </cell>
          <cell r="B13" t="str">
            <v>代表工作</v>
          </cell>
        </row>
        <row r="14">
          <cell r="A14">
            <v>2010109</v>
          </cell>
          <cell r="B14" t="str">
            <v>人大信访工作</v>
          </cell>
        </row>
        <row r="15">
          <cell r="A15">
            <v>2010150</v>
          </cell>
          <cell r="B15" t="str">
            <v>事业运行</v>
          </cell>
        </row>
        <row r="16">
          <cell r="A16">
            <v>2010199</v>
          </cell>
          <cell r="B16" t="str">
            <v>其他人大事务支出</v>
          </cell>
        </row>
        <row r="17">
          <cell r="A17">
            <v>20102</v>
          </cell>
          <cell r="B17" t="str">
            <v>政协事务</v>
          </cell>
          <cell r="C17">
            <v>2</v>
          </cell>
          <cell r="D17">
            <v>4</v>
          </cell>
        </row>
        <row r="18">
          <cell r="A18">
            <v>2010201</v>
          </cell>
          <cell r="B18" t="str">
            <v>行政运行</v>
          </cell>
        </row>
        <row r="19">
          <cell r="A19">
            <v>2010202</v>
          </cell>
          <cell r="B19" t="str">
            <v>一般行政管理事务</v>
          </cell>
          <cell r="C19">
            <v>2</v>
          </cell>
          <cell r="D19">
            <v>4</v>
          </cell>
        </row>
        <row r="20">
          <cell r="A20">
            <v>2010203</v>
          </cell>
          <cell r="B20" t="str">
            <v>机关服务</v>
          </cell>
        </row>
        <row r="21">
          <cell r="A21">
            <v>2010204</v>
          </cell>
          <cell r="B21" t="str">
            <v>政协会议</v>
          </cell>
        </row>
        <row r="22">
          <cell r="A22">
            <v>2010205</v>
          </cell>
          <cell r="B22" t="str">
            <v>委员视察</v>
          </cell>
        </row>
        <row r="23">
          <cell r="A23">
            <v>2010206</v>
          </cell>
          <cell r="B23" t="str">
            <v>参政议政</v>
          </cell>
        </row>
        <row r="24">
          <cell r="A24">
            <v>2010250</v>
          </cell>
          <cell r="B24" t="str">
            <v>事业运行</v>
          </cell>
        </row>
        <row r="25">
          <cell r="A25">
            <v>2010299</v>
          </cell>
          <cell r="B25" t="str">
            <v>其他政协事务支出</v>
          </cell>
        </row>
        <row r="26">
          <cell r="A26">
            <v>20103</v>
          </cell>
          <cell r="B26" t="str">
            <v>政府办公厅(室)及相关机构事务</v>
          </cell>
          <cell r="C26">
            <v>4031</v>
          </cell>
          <cell r="D26">
            <v>9357</v>
          </cell>
        </row>
        <row r="27">
          <cell r="A27">
            <v>2010301</v>
          </cell>
          <cell r="B27" t="str">
            <v>行政运行</v>
          </cell>
          <cell r="C27">
            <v>2530</v>
          </cell>
          <cell r="D27">
            <v>5469</v>
          </cell>
        </row>
        <row r="28">
          <cell r="A28">
            <v>2010302</v>
          </cell>
          <cell r="B28" t="str">
            <v>一般行政管理事务</v>
          </cell>
          <cell r="C28">
            <v>629</v>
          </cell>
          <cell r="D28">
            <v>1303</v>
          </cell>
        </row>
        <row r="29">
          <cell r="A29">
            <v>2010303</v>
          </cell>
          <cell r="B29" t="str">
            <v>机关服务</v>
          </cell>
        </row>
        <row r="30">
          <cell r="A30">
            <v>2010304</v>
          </cell>
          <cell r="B30" t="str">
            <v>专项服务</v>
          </cell>
        </row>
        <row r="31">
          <cell r="A31">
            <v>2010305</v>
          </cell>
          <cell r="B31" t="str">
            <v>专项业务及机关事务管理</v>
          </cell>
          <cell r="C31">
            <v>83</v>
          </cell>
          <cell r="D31">
            <v>195</v>
          </cell>
        </row>
        <row r="32">
          <cell r="A32">
            <v>2010306</v>
          </cell>
          <cell r="B32" t="str">
            <v>政务公开审批</v>
          </cell>
        </row>
        <row r="33">
          <cell r="A33">
            <v>2010309</v>
          </cell>
          <cell r="B33" t="str">
            <v>参事事务</v>
          </cell>
        </row>
        <row r="34">
          <cell r="A34">
            <v>2010350</v>
          </cell>
          <cell r="B34" t="str">
            <v>事业运行</v>
          </cell>
        </row>
        <row r="35">
          <cell r="A35">
            <v>2010399</v>
          </cell>
          <cell r="B35" t="str">
            <v>其他政府办公厅（室）及相关机构事务支出</v>
          </cell>
          <cell r="C35">
            <v>789</v>
          </cell>
          <cell r="D35">
            <v>2390</v>
          </cell>
        </row>
        <row r="36">
          <cell r="A36">
            <v>20104</v>
          </cell>
          <cell r="B36" t="str">
            <v>发展与改革事务</v>
          </cell>
          <cell r="C36">
            <v>474</v>
          </cell>
          <cell r="D36">
            <v>1175</v>
          </cell>
        </row>
        <row r="37">
          <cell r="A37">
            <v>2010401</v>
          </cell>
          <cell r="B37" t="str">
            <v>行政运行</v>
          </cell>
          <cell r="C37">
            <v>330</v>
          </cell>
          <cell r="D37">
            <v>106</v>
          </cell>
        </row>
        <row r="38">
          <cell r="A38">
            <v>2010402</v>
          </cell>
          <cell r="B38" t="str">
            <v>一般行政管理事务</v>
          </cell>
          <cell r="C38">
            <v>10</v>
          </cell>
          <cell r="D38">
            <v>387</v>
          </cell>
        </row>
        <row r="39">
          <cell r="A39">
            <v>2010403</v>
          </cell>
          <cell r="B39" t="str">
            <v>机关服务</v>
          </cell>
        </row>
        <row r="40">
          <cell r="A40">
            <v>2010404</v>
          </cell>
          <cell r="B40" t="str">
            <v>战略规划与实施</v>
          </cell>
        </row>
        <row r="41">
          <cell r="A41">
            <v>2010405</v>
          </cell>
          <cell r="B41" t="str">
            <v>日常经济运行调节</v>
          </cell>
        </row>
        <row r="42">
          <cell r="A42">
            <v>2010406</v>
          </cell>
          <cell r="B42" t="str">
            <v>社会事业发展规划</v>
          </cell>
        </row>
        <row r="43">
          <cell r="A43">
            <v>2010407</v>
          </cell>
          <cell r="B43" t="str">
            <v>经济体制改革研究</v>
          </cell>
        </row>
        <row r="44">
          <cell r="A44">
            <v>2010408</v>
          </cell>
          <cell r="B44" t="str">
            <v>物价管理</v>
          </cell>
        </row>
        <row r="45">
          <cell r="A45">
            <v>2010450</v>
          </cell>
          <cell r="B45" t="str">
            <v>事业运行</v>
          </cell>
        </row>
        <row r="46">
          <cell r="A46">
            <v>2010499</v>
          </cell>
          <cell r="B46" t="str">
            <v>其他发展与改革事务支出</v>
          </cell>
          <cell r="C46">
            <v>134</v>
          </cell>
          <cell r="D46">
            <v>682</v>
          </cell>
        </row>
        <row r="47">
          <cell r="A47">
            <v>20105</v>
          </cell>
          <cell r="B47" t="str">
            <v>统计信息事务</v>
          </cell>
          <cell r="C47">
            <v>125</v>
          </cell>
          <cell r="D47">
            <v>0</v>
          </cell>
        </row>
        <row r="48">
          <cell r="A48">
            <v>2010501</v>
          </cell>
          <cell r="B48" t="str">
            <v>行政运行</v>
          </cell>
        </row>
        <row r="49">
          <cell r="A49">
            <v>2010502</v>
          </cell>
          <cell r="B49" t="str">
            <v>一般行政管理事务</v>
          </cell>
        </row>
        <row r="50">
          <cell r="A50">
            <v>2010503</v>
          </cell>
          <cell r="B50" t="str">
            <v>机关服务</v>
          </cell>
        </row>
        <row r="51">
          <cell r="A51">
            <v>2010504</v>
          </cell>
          <cell r="B51" t="str">
            <v>信息事务</v>
          </cell>
        </row>
        <row r="52">
          <cell r="A52">
            <v>2010505</v>
          </cell>
          <cell r="B52" t="str">
            <v>专项统计业务</v>
          </cell>
        </row>
        <row r="53">
          <cell r="A53">
            <v>2010506</v>
          </cell>
          <cell r="B53" t="str">
            <v>统计管理</v>
          </cell>
        </row>
        <row r="54">
          <cell r="A54">
            <v>2010507</v>
          </cell>
          <cell r="B54" t="str">
            <v>专项普查活动</v>
          </cell>
          <cell r="C54">
            <v>125</v>
          </cell>
        </row>
        <row r="55">
          <cell r="A55">
            <v>2010508</v>
          </cell>
          <cell r="B55" t="str">
            <v>统计抽样调查</v>
          </cell>
        </row>
        <row r="56">
          <cell r="A56">
            <v>2010550</v>
          </cell>
          <cell r="B56" t="str">
            <v>事业运行</v>
          </cell>
        </row>
        <row r="57">
          <cell r="A57">
            <v>2010599</v>
          </cell>
          <cell r="B57" t="str">
            <v>其他统计信息事务支出</v>
          </cell>
        </row>
        <row r="58">
          <cell r="A58">
            <v>20106</v>
          </cell>
          <cell r="B58" t="str">
            <v>财政事务</v>
          </cell>
          <cell r="C58">
            <v>361</v>
          </cell>
          <cell r="D58">
            <v>342</v>
          </cell>
        </row>
        <row r="59">
          <cell r="A59">
            <v>2010601</v>
          </cell>
          <cell r="B59" t="str">
            <v>行政运行</v>
          </cell>
          <cell r="C59">
            <v>142</v>
          </cell>
          <cell r="D59">
            <v>163</v>
          </cell>
        </row>
        <row r="60">
          <cell r="A60">
            <v>2010602</v>
          </cell>
          <cell r="B60" t="str">
            <v>一般行政管理事务</v>
          </cell>
          <cell r="C60">
            <v>40</v>
          </cell>
          <cell r="D60">
            <v>40</v>
          </cell>
        </row>
        <row r="61">
          <cell r="A61">
            <v>2010603</v>
          </cell>
          <cell r="B61" t="str">
            <v>机关服务</v>
          </cell>
        </row>
        <row r="62">
          <cell r="A62">
            <v>2010604</v>
          </cell>
          <cell r="B62" t="str">
            <v>预算改革业务</v>
          </cell>
        </row>
        <row r="63">
          <cell r="A63">
            <v>2010605</v>
          </cell>
          <cell r="B63" t="str">
            <v>财政国库业务</v>
          </cell>
        </row>
        <row r="64">
          <cell r="A64">
            <v>2010606</v>
          </cell>
          <cell r="B64" t="str">
            <v>财政监察</v>
          </cell>
        </row>
        <row r="65">
          <cell r="A65">
            <v>2010607</v>
          </cell>
          <cell r="B65" t="str">
            <v>信息化建设</v>
          </cell>
          <cell r="C65">
            <v>24</v>
          </cell>
          <cell r="D65">
            <v>11</v>
          </cell>
        </row>
        <row r="66">
          <cell r="A66">
            <v>2010608</v>
          </cell>
          <cell r="B66" t="str">
            <v>财政委托业务支出</v>
          </cell>
          <cell r="C66">
            <v>52</v>
          </cell>
          <cell r="D66">
            <v>128</v>
          </cell>
        </row>
        <row r="67">
          <cell r="A67">
            <v>2010650</v>
          </cell>
          <cell r="B67" t="str">
            <v>事业运行</v>
          </cell>
        </row>
        <row r="68">
          <cell r="A68">
            <v>2010699</v>
          </cell>
          <cell r="B68" t="str">
            <v>其他财政事务支出</v>
          </cell>
          <cell r="C68">
            <v>103</v>
          </cell>
        </row>
        <row r="69">
          <cell r="A69">
            <v>20107</v>
          </cell>
          <cell r="B69" t="str">
            <v>税收事务</v>
          </cell>
          <cell r="C69">
            <v>610</v>
          </cell>
          <cell r="D69">
            <v>640</v>
          </cell>
        </row>
        <row r="70">
          <cell r="A70">
            <v>2010701</v>
          </cell>
          <cell r="B70" t="str">
            <v>行政运行</v>
          </cell>
          <cell r="C70">
            <v>85</v>
          </cell>
        </row>
        <row r="71">
          <cell r="A71">
            <v>2010702</v>
          </cell>
          <cell r="B71" t="str">
            <v>一般行政管理事务</v>
          </cell>
        </row>
        <row r="72">
          <cell r="A72">
            <v>2010703</v>
          </cell>
          <cell r="B72" t="str">
            <v>机关服务</v>
          </cell>
        </row>
        <row r="73">
          <cell r="A73">
            <v>2010709</v>
          </cell>
          <cell r="B73" t="str">
            <v>信息化建设</v>
          </cell>
        </row>
        <row r="74">
          <cell r="A74">
            <v>2010710</v>
          </cell>
          <cell r="B74" t="str">
            <v>税收业务</v>
          </cell>
          <cell r="C74">
            <v>300</v>
          </cell>
          <cell r="D74">
            <v>300</v>
          </cell>
        </row>
        <row r="75">
          <cell r="A75">
            <v>2010750</v>
          </cell>
          <cell r="B75" t="str">
            <v>事业运行</v>
          </cell>
        </row>
        <row r="76">
          <cell r="A76">
            <v>2010799</v>
          </cell>
          <cell r="B76" t="str">
            <v>其他税收事务支出</v>
          </cell>
          <cell r="C76">
            <v>225</v>
          </cell>
          <cell r="D76">
            <v>340</v>
          </cell>
        </row>
        <row r="77">
          <cell r="A77">
            <v>20108</v>
          </cell>
          <cell r="B77" t="str">
            <v>审计事务</v>
          </cell>
          <cell r="C77">
            <v>0</v>
          </cell>
          <cell r="D77">
            <v>0</v>
          </cell>
        </row>
        <row r="78">
          <cell r="A78">
            <v>2010801</v>
          </cell>
          <cell r="B78" t="str">
            <v>行政运行</v>
          </cell>
        </row>
        <row r="79">
          <cell r="A79">
            <v>2010802</v>
          </cell>
          <cell r="B79" t="str">
            <v>一般行政管理事务</v>
          </cell>
        </row>
        <row r="80">
          <cell r="A80">
            <v>2010803</v>
          </cell>
          <cell r="B80" t="str">
            <v>机关服务</v>
          </cell>
        </row>
        <row r="81">
          <cell r="A81">
            <v>2010804</v>
          </cell>
          <cell r="B81" t="str">
            <v>审计业务</v>
          </cell>
        </row>
        <row r="82">
          <cell r="A82">
            <v>2010805</v>
          </cell>
          <cell r="B82" t="str">
            <v>审计管理</v>
          </cell>
        </row>
        <row r="83">
          <cell r="A83">
            <v>2010806</v>
          </cell>
          <cell r="B83" t="str">
            <v>信息化建设</v>
          </cell>
        </row>
        <row r="84">
          <cell r="A84">
            <v>2010850</v>
          </cell>
          <cell r="B84" t="str">
            <v>事业运行</v>
          </cell>
        </row>
        <row r="85">
          <cell r="A85">
            <v>2010899</v>
          </cell>
          <cell r="B85" t="str">
            <v>其他审计事务支出</v>
          </cell>
        </row>
        <row r="86">
          <cell r="A86">
            <v>20109</v>
          </cell>
          <cell r="B86" t="str">
            <v>海关事务</v>
          </cell>
          <cell r="C86">
            <v>350</v>
          </cell>
          <cell r="D86">
            <v>300</v>
          </cell>
        </row>
        <row r="87">
          <cell r="A87">
            <v>2010901</v>
          </cell>
          <cell r="B87" t="str">
            <v>行政运行</v>
          </cell>
        </row>
        <row r="88">
          <cell r="A88">
            <v>2010902</v>
          </cell>
          <cell r="B88" t="str">
            <v>一般行政管理事务</v>
          </cell>
        </row>
        <row r="89">
          <cell r="A89">
            <v>2010903</v>
          </cell>
          <cell r="B89" t="str">
            <v>机关服务</v>
          </cell>
        </row>
        <row r="90">
          <cell r="A90">
            <v>2010905</v>
          </cell>
          <cell r="B90" t="str">
            <v>缉私办案</v>
          </cell>
        </row>
        <row r="91">
          <cell r="A91">
            <v>2010907</v>
          </cell>
          <cell r="B91" t="str">
            <v>口岸管理</v>
          </cell>
        </row>
        <row r="92">
          <cell r="A92">
            <v>2010908</v>
          </cell>
          <cell r="B92" t="str">
            <v>信息化建设</v>
          </cell>
        </row>
        <row r="93">
          <cell r="A93">
            <v>2010909</v>
          </cell>
          <cell r="B93" t="str">
            <v>海关关务</v>
          </cell>
        </row>
        <row r="94">
          <cell r="A94">
            <v>2010910</v>
          </cell>
          <cell r="B94" t="str">
            <v>关税征管</v>
          </cell>
        </row>
        <row r="95">
          <cell r="A95">
            <v>2010911</v>
          </cell>
          <cell r="B95" t="str">
            <v>海关监管</v>
          </cell>
        </row>
        <row r="96">
          <cell r="A96">
            <v>2010912</v>
          </cell>
          <cell r="B96" t="str">
            <v>检验检疫</v>
          </cell>
        </row>
        <row r="97">
          <cell r="A97">
            <v>2010950</v>
          </cell>
          <cell r="B97" t="str">
            <v>事业运行</v>
          </cell>
        </row>
        <row r="98">
          <cell r="A98">
            <v>2010999</v>
          </cell>
          <cell r="B98" t="str">
            <v>其他海关事务支出</v>
          </cell>
          <cell r="C98">
            <v>350</v>
          </cell>
          <cell r="D98">
            <v>300</v>
          </cell>
        </row>
        <row r="99">
          <cell r="A99">
            <v>20111</v>
          </cell>
          <cell r="B99" t="str">
            <v>纪检监察事务</v>
          </cell>
          <cell r="C99">
            <v>143</v>
          </cell>
          <cell r="D99">
            <v>152</v>
          </cell>
        </row>
        <row r="100">
          <cell r="A100">
            <v>2011101</v>
          </cell>
          <cell r="B100" t="str">
            <v>行政运行</v>
          </cell>
          <cell r="C100">
            <v>108</v>
          </cell>
          <cell r="D100">
            <v>105</v>
          </cell>
        </row>
        <row r="101">
          <cell r="A101">
            <v>2011102</v>
          </cell>
          <cell r="B101" t="str">
            <v>一般行政管理事务</v>
          </cell>
          <cell r="C101">
            <v>6</v>
          </cell>
          <cell r="D101">
            <v>10</v>
          </cell>
        </row>
        <row r="102">
          <cell r="A102">
            <v>2011103</v>
          </cell>
          <cell r="B102" t="str">
            <v>机关服务</v>
          </cell>
        </row>
        <row r="103">
          <cell r="A103">
            <v>2011104</v>
          </cell>
          <cell r="B103" t="str">
            <v>大案要案查处</v>
          </cell>
        </row>
        <row r="104">
          <cell r="A104">
            <v>2011105</v>
          </cell>
          <cell r="B104" t="str">
            <v>派驻派出机构</v>
          </cell>
        </row>
        <row r="105">
          <cell r="A105">
            <v>2011106</v>
          </cell>
          <cell r="B105" t="str">
            <v>巡视工作</v>
          </cell>
          <cell r="C105">
            <v>9</v>
          </cell>
          <cell r="D105">
            <v>10</v>
          </cell>
        </row>
        <row r="106">
          <cell r="A106">
            <v>2011150</v>
          </cell>
          <cell r="B106" t="str">
            <v>事业运行</v>
          </cell>
        </row>
        <row r="107">
          <cell r="A107">
            <v>2011199</v>
          </cell>
          <cell r="B107" t="str">
            <v>其他纪检监察事务支出</v>
          </cell>
          <cell r="C107">
            <v>20</v>
          </cell>
          <cell r="D107">
            <v>27</v>
          </cell>
        </row>
        <row r="108">
          <cell r="A108">
            <v>20113</v>
          </cell>
          <cell r="B108" t="str">
            <v>商贸事务</v>
          </cell>
          <cell r="C108">
            <v>2448</v>
          </cell>
          <cell r="D108">
            <v>3396</v>
          </cell>
        </row>
        <row r="109">
          <cell r="A109">
            <v>2011301</v>
          </cell>
          <cell r="B109" t="str">
            <v>行政运行</v>
          </cell>
          <cell r="C109">
            <v>2357</v>
          </cell>
          <cell r="D109">
            <v>3129</v>
          </cell>
        </row>
        <row r="110">
          <cell r="A110">
            <v>2011302</v>
          </cell>
          <cell r="B110" t="str">
            <v>一般行政管理事务</v>
          </cell>
          <cell r="C110">
            <v>4</v>
          </cell>
          <cell r="D110">
            <v>18</v>
          </cell>
        </row>
        <row r="111">
          <cell r="A111">
            <v>2011303</v>
          </cell>
          <cell r="B111" t="str">
            <v>机关服务</v>
          </cell>
        </row>
        <row r="112">
          <cell r="A112">
            <v>2011304</v>
          </cell>
          <cell r="B112" t="str">
            <v>对外贸易管理</v>
          </cell>
        </row>
        <row r="113">
          <cell r="A113">
            <v>2011305</v>
          </cell>
          <cell r="B113" t="str">
            <v>国际经济合作</v>
          </cell>
        </row>
        <row r="114">
          <cell r="A114">
            <v>2011306</v>
          </cell>
          <cell r="B114" t="str">
            <v>外资管理</v>
          </cell>
        </row>
        <row r="115">
          <cell r="A115">
            <v>2011307</v>
          </cell>
          <cell r="B115" t="str">
            <v>国内贸易管理</v>
          </cell>
        </row>
        <row r="116">
          <cell r="A116">
            <v>2011308</v>
          </cell>
          <cell r="B116" t="str">
            <v>招商引资</v>
          </cell>
          <cell r="C116">
            <v>87</v>
          </cell>
          <cell r="D116">
            <v>249</v>
          </cell>
        </row>
        <row r="117">
          <cell r="A117">
            <v>2011350</v>
          </cell>
          <cell r="B117" t="str">
            <v>事业运行</v>
          </cell>
        </row>
        <row r="118">
          <cell r="A118">
            <v>2011399</v>
          </cell>
          <cell r="B118" t="str">
            <v>其他商贸事务支出</v>
          </cell>
        </row>
        <row r="119">
          <cell r="A119">
            <v>20114</v>
          </cell>
          <cell r="B119" t="str">
            <v>知识产权事务</v>
          </cell>
          <cell r="C119">
            <v>0</v>
          </cell>
          <cell r="D119">
            <v>2</v>
          </cell>
        </row>
        <row r="120">
          <cell r="A120">
            <v>2011401</v>
          </cell>
          <cell r="B120" t="str">
            <v>行政运行</v>
          </cell>
        </row>
        <row r="121">
          <cell r="A121">
            <v>2011402</v>
          </cell>
          <cell r="B121" t="str">
            <v>一般行政管理事务</v>
          </cell>
        </row>
        <row r="121">
          <cell r="D121">
            <v>2</v>
          </cell>
        </row>
        <row r="122">
          <cell r="A122">
            <v>2011403</v>
          </cell>
          <cell r="B122" t="str">
            <v>机关服务</v>
          </cell>
        </row>
        <row r="123">
          <cell r="A123">
            <v>2011404</v>
          </cell>
          <cell r="B123" t="str">
            <v>专利审批</v>
          </cell>
        </row>
        <row r="124">
          <cell r="A124">
            <v>2011405</v>
          </cell>
          <cell r="B124" t="str">
            <v>产权战略与规划</v>
          </cell>
        </row>
        <row r="125">
          <cell r="A125">
            <v>2011408</v>
          </cell>
          <cell r="B125" t="str">
            <v>国际合作与交流</v>
          </cell>
        </row>
        <row r="126">
          <cell r="A126">
            <v>2011409</v>
          </cell>
          <cell r="B126" t="str">
            <v>知识产权宏观管理</v>
          </cell>
        </row>
        <row r="127">
          <cell r="A127">
            <v>2011410</v>
          </cell>
          <cell r="B127" t="str">
            <v>商标管理</v>
          </cell>
        </row>
        <row r="128">
          <cell r="A128">
            <v>2011411</v>
          </cell>
          <cell r="B128" t="str">
            <v>原产地地理标志管理</v>
          </cell>
        </row>
        <row r="129">
          <cell r="A129">
            <v>2011450</v>
          </cell>
          <cell r="B129" t="str">
            <v>事业运行</v>
          </cell>
        </row>
        <row r="130">
          <cell r="A130">
            <v>2011499</v>
          </cell>
          <cell r="B130" t="str">
            <v>其他知识产权事务支出</v>
          </cell>
        </row>
        <row r="131">
          <cell r="A131">
            <v>20123</v>
          </cell>
          <cell r="B131" t="str">
            <v>民族事务</v>
          </cell>
          <cell r="C131">
            <v>5</v>
          </cell>
          <cell r="D131">
            <v>0</v>
          </cell>
        </row>
        <row r="132">
          <cell r="A132">
            <v>2012301</v>
          </cell>
          <cell r="B132" t="str">
            <v>行政运行</v>
          </cell>
        </row>
        <row r="133">
          <cell r="A133">
            <v>2012302</v>
          </cell>
          <cell r="B133" t="str">
            <v>一般行政管理事务</v>
          </cell>
        </row>
        <row r="134">
          <cell r="A134">
            <v>2012303</v>
          </cell>
          <cell r="B134" t="str">
            <v>机关服务</v>
          </cell>
        </row>
        <row r="135">
          <cell r="A135">
            <v>2012304</v>
          </cell>
          <cell r="B135" t="str">
            <v>民族工作专项</v>
          </cell>
          <cell r="C135">
            <v>5</v>
          </cell>
        </row>
        <row r="136">
          <cell r="A136">
            <v>2012350</v>
          </cell>
          <cell r="B136" t="str">
            <v>事业运行</v>
          </cell>
        </row>
        <row r="137">
          <cell r="A137">
            <v>2012399</v>
          </cell>
          <cell r="B137" t="str">
            <v>其他民族事务支出</v>
          </cell>
        </row>
        <row r="138">
          <cell r="A138">
            <v>20125</v>
          </cell>
          <cell r="B138" t="str">
            <v>港澳台事务</v>
          </cell>
          <cell r="C138">
            <v>0</v>
          </cell>
          <cell r="D138">
            <v>0</v>
          </cell>
        </row>
        <row r="139">
          <cell r="A139">
            <v>2012501</v>
          </cell>
          <cell r="B139" t="str">
            <v>行政运行</v>
          </cell>
        </row>
        <row r="140">
          <cell r="A140">
            <v>2012502</v>
          </cell>
          <cell r="B140" t="str">
            <v>一般行政管理事务</v>
          </cell>
        </row>
        <row r="141">
          <cell r="A141">
            <v>2012503</v>
          </cell>
          <cell r="B141" t="str">
            <v>机关服务</v>
          </cell>
        </row>
        <row r="142">
          <cell r="A142">
            <v>2012504</v>
          </cell>
          <cell r="B142" t="str">
            <v>港澳事务</v>
          </cell>
        </row>
        <row r="143">
          <cell r="A143">
            <v>2012505</v>
          </cell>
          <cell r="B143" t="str">
            <v>台湾事务</v>
          </cell>
        </row>
        <row r="144">
          <cell r="A144">
            <v>2012550</v>
          </cell>
          <cell r="B144" t="str">
            <v>事业运行</v>
          </cell>
        </row>
        <row r="145">
          <cell r="A145">
            <v>2012599</v>
          </cell>
          <cell r="B145" t="str">
            <v>其他港澳台事务支出</v>
          </cell>
        </row>
        <row r="146">
          <cell r="A146">
            <v>20126</v>
          </cell>
          <cell r="B146" t="str">
            <v>档案事务</v>
          </cell>
          <cell r="C146">
            <v>5</v>
          </cell>
          <cell r="D146">
            <v>181</v>
          </cell>
        </row>
        <row r="147">
          <cell r="A147">
            <v>2012601</v>
          </cell>
          <cell r="B147" t="str">
            <v>行政运行</v>
          </cell>
        </row>
        <row r="148">
          <cell r="A148">
            <v>2012602</v>
          </cell>
          <cell r="B148" t="str">
            <v>一般行政管理事务</v>
          </cell>
        </row>
        <row r="148">
          <cell r="D148">
            <v>100</v>
          </cell>
        </row>
        <row r="149">
          <cell r="A149">
            <v>2012603</v>
          </cell>
          <cell r="B149" t="str">
            <v>机关服务</v>
          </cell>
        </row>
        <row r="150">
          <cell r="A150">
            <v>2012604</v>
          </cell>
          <cell r="B150" t="str">
            <v>档案馆</v>
          </cell>
          <cell r="C150">
            <v>5</v>
          </cell>
          <cell r="D150">
            <v>81</v>
          </cell>
        </row>
        <row r="151">
          <cell r="A151">
            <v>2012699</v>
          </cell>
          <cell r="B151" t="str">
            <v>其他档案事务支出</v>
          </cell>
        </row>
        <row r="152">
          <cell r="A152">
            <v>20128</v>
          </cell>
          <cell r="B152" t="str">
            <v>民主党派及工商联事务</v>
          </cell>
          <cell r="C152">
            <v>0</v>
          </cell>
          <cell r="D152">
            <v>0</v>
          </cell>
        </row>
        <row r="153">
          <cell r="A153">
            <v>2012801</v>
          </cell>
          <cell r="B153" t="str">
            <v>行政运行</v>
          </cell>
        </row>
        <row r="154">
          <cell r="A154">
            <v>2012802</v>
          </cell>
          <cell r="B154" t="str">
            <v>一般行政管理事务</v>
          </cell>
        </row>
        <row r="155">
          <cell r="A155">
            <v>2012803</v>
          </cell>
          <cell r="B155" t="str">
            <v>机关服务</v>
          </cell>
        </row>
        <row r="156">
          <cell r="A156">
            <v>2012804</v>
          </cell>
          <cell r="B156" t="str">
            <v>参政议政</v>
          </cell>
        </row>
        <row r="157">
          <cell r="A157">
            <v>2012850</v>
          </cell>
          <cell r="B157" t="str">
            <v>事业运行</v>
          </cell>
        </row>
        <row r="158">
          <cell r="A158">
            <v>2012899</v>
          </cell>
          <cell r="B158" t="str">
            <v>其他民主党派及工商联事务支出</v>
          </cell>
        </row>
        <row r="159">
          <cell r="A159">
            <v>20129</v>
          </cell>
          <cell r="B159" t="str">
            <v>群众团体事务</v>
          </cell>
          <cell r="C159">
            <v>600</v>
          </cell>
          <cell r="D159">
            <v>501</v>
          </cell>
        </row>
        <row r="160">
          <cell r="A160">
            <v>2012901</v>
          </cell>
          <cell r="B160" t="str">
            <v>行政运行</v>
          </cell>
          <cell r="C160">
            <v>127</v>
          </cell>
          <cell r="D160">
            <v>310</v>
          </cell>
        </row>
        <row r="161">
          <cell r="A161">
            <v>2012902</v>
          </cell>
          <cell r="B161" t="str">
            <v>一般行政管理事务</v>
          </cell>
          <cell r="C161">
            <v>20</v>
          </cell>
        </row>
        <row r="162">
          <cell r="A162">
            <v>2012903</v>
          </cell>
          <cell r="B162" t="str">
            <v>机关服务</v>
          </cell>
        </row>
        <row r="163">
          <cell r="A163">
            <v>2012906</v>
          </cell>
          <cell r="B163" t="str">
            <v>工会事务</v>
          </cell>
          <cell r="C163">
            <v>291</v>
          </cell>
        </row>
        <row r="164">
          <cell r="A164">
            <v>2012950</v>
          </cell>
          <cell r="B164" t="str">
            <v>事业运行</v>
          </cell>
        </row>
        <row r="165">
          <cell r="A165">
            <v>2012999</v>
          </cell>
          <cell r="B165" t="str">
            <v>其他群众团体事务支出</v>
          </cell>
          <cell r="C165">
            <v>162</v>
          </cell>
          <cell r="D165">
            <v>191</v>
          </cell>
        </row>
        <row r="166">
          <cell r="A166">
            <v>20131</v>
          </cell>
          <cell r="B166" t="str">
            <v>党委办公厅（室）及相关机构事务</v>
          </cell>
          <cell r="C166">
            <v>146</v>
          </cell>
          <cell r="D166">
            <v>196</v>
          </cell>
        </row>
        <row r="167">
          <cell r="A167">
            <v>2013101</v>
          </cell>
          <cell r="B167" t="str">
            <v>行政运行</v>
          </cell>
        </row>
        <row r="167">
          <cell r="D167">
            <v>7</v>
          </cell>
        </row>
        <row r="168">
          <cell r="A168">
            <v>2013102</v>
          </cell>
          <cell r="B168" t="str">
            <v>一般行政管理事务</v>
          </cell>
          <cell r="C168">
            <v>69</v>
          </cell>
          <cell r="D168">
            <v>62</v>
          </cell>
        </row>
        <row r="169">
          <cell r="A169">
            <v>2013103</v>
          </cell>
          <cell r="B169" t="str">
            <v>机关服务</v>
          </cell>
        </row>
        <row r="170">
          <cell r="A170">
            <v>2013105</v>
          </cell>
          <cell r="B170" t="str">
            <v>专项业务</v>
          </cell>
          <cell r="C170">
            <v>77</v>
          </cell>
          <cell r="D170">
            <v>127</v>
          </cell>
        </row>
        <row r="171">
          <cell r="A171">
            <v>2013150</v>
          </cell>
          <cell r="B171" t="str">
            <v>事业运行</v>
          </cell>
        </row>
        <row r="172">
          <cell r="A172">
            <v>2013199</v>
          </cell>
          <cell r="B172" t="str">
            <v>其他党委办公厅（室）及相关机构事务支出</v>
          </cell>
        </row>
        <row r="173">
          <cell r="A173">
            <v>20132</v>
          </cell>
          <cell r="B173" t="str">
            <v>组织事务</v>
          </cell>
          <cell r="C173">
            <v>573</v>
          </cell>
          <cell r="D173">
            <v>566</v>
          </cell>
        </row>
        <row r="174">
          <cell r="A174">
            <v>2013201</v>
          </cell>
          <cell r="B174" t="str">
            <v>行政运行</v>
          </cell>
          <cell r="C174">
            <v>452</v>
          </cell>
          <cell r="D174">
            <v>448</v>
          </cell>
        </row>
        <row r="175">
          <cell r="A175">
            <v>2013202</v>
          </cell>
          <cell r="B175" t="str">
            <v>一般行政管理事务</v>
          </cell>
          <cell r="C175">
            <v>74</v>
          </cell>
          <cell r="D175">
            <v>118</v>
          </cell>
        </row>
        <row r="176">
          <cell r="A176">
            <v>2013203</v>
          </cell>
          <cell r="B176" t="str">
            <v>机关服务</v>
          </cell>
        </row>
        <row r="177">
          <cell r="A177">
            <v>2013204</v>
          </cell>
          <cell r="B177" t="str">
            <v>公务员事务</v>
          </cell>
        </row>
        <row r="178">
          <cell r="A178">
            <v>2013250</v>
          </cell>
          <cell r="B178" t="str">
            <v>事业运行</v>
          </cell>
        </row>
        <row r="179">
          <cell r="A179">
            <v>2013299</v>
          </cell>
          <cell r="B179" t="str">
            <v>其他组织事务支出</v>
          </cell>
          <cell r="C179">
            <v>47</v>
          </cell>
        </row>
        <row r="180">
          <cell r="A180">
            <v>20133</v>
          </cell>
          <cell r="B180" t="str">
            <v>宣传事务</v>
          </cell>
          <cell r="C180">
            <v>302</v>
          </cell>
          <cell r="D180">
            <v>470</v>
          </cell>
        </row>
        <row r="181">
          <cell r="A181">
            <v>2013301</v>
          </cell>
          <cell r="B181" t="str">
            <v>行政运行</v>
          </cell>
        </row>
        <row r="182">
          <cell r="A182">
            <v>2013302</v>
          </cell>
          <cell r="B182" t="str">
            <v>一般行政管理事务</v>
          </cell>
        </row>
        <row r="183">
          <cell r="A183">
            <v>2013303</v>
          </cell>
          <cell r="B183" t="str">
            <v>机关服务</v>
          </cell>
        </row>
        <row r="184">
          <cell r="A184">
            <v>2013304</v>
          </cell>
          <cell r="B184" t="str">
            <v>宣传管理</v>
          </cell>
          <cell r="C184">
            <v>300</v>
          </cell>
          <cell r="D184">
            <v>460</v>
          </cell>
        </row>
        <row r="185">
          <cell r="A185">
            <v>2013350</v>
          </cell>
          <cell r="B185" t="str">
            <v>事业运行</v>
          </cell>
        </row>
        <row r="186">
          <cell r="A186">
            <v>2013399</v>
          </cell>
          <cell r="B186" t="str">
            <v>其他宣传事务支出</v>
          </cell>
          <cell r="C186">
            <v>2</v>
          </cell>
          <cell r="D186">
            <v>10</v>
          </cell>
        </row>
        <row r="187">
          <cell r="A187">
            <v>20134</v>
          </cell>
          <cell r="B187" t="str">
            <v>统战事务</v>
          </cell>
          <cell r="C187">
            <v>12</v>
          </cell>
          <cell r="D187">
            <v>13</v>
          </cell>
        </row>
        <row r="188">
          <cell r="A188">
            <v>2013401</v>
          </cell>
          <cell r="B188" t="str">
            <v>行政运行</v>
          </cell>
        </row>
        <row r="189">
          <cell r="A189">
            <v>2013402</v>
          </cell>
          <cell r="B189" t="str">
            <v>一般行政管理事务</v>
          </cell>
        </row>
        <row r="189">
          <cell r="D189">
            <v>10</v>
          </cell>
        </row>
        <row r="190">
          <cell r="A190">
            <v>2013403</v>
          </cell>
          <cell r="B190" t="str">
            <v>机关服务</v>
          </cell>
        </row>
        <row r="191">
          <cell r="A191">
            <v>2013404</v>
          </cell>
          <cell r="B191" t="str">
            <v>宗教事务</v>
          </cell>
        </row>
        <row r="192">
          <cell r="A192">
            <v>2013405</v>
          </cell>
          <cell r="B192" t="str">
            <v>华侨事务</v>
          </cell>
        </row>
        <row r="193">
          <cell r="A193">
            <v>2013450</v>
          </cell>
          <cell r="B193" t="str">
            <v>事业运行</v>
          </cell>
        </row>
        <row r="194">
          <cell r="A194">
            <v>2013499</v>
          </cell>
          <cell r="B194" t="str">
            <v>其他统战事务支出</v>
          </cell>
          <cell r="C194">
            <v>12</v>
          </cell>
          <cell r="D194">
            <v>3</v>
          </cell>
        </row>
        <row r="195">
          <cell r="A195">
            <v>20135</v>
          </cell>
          <cell r="B195" t="str">
            <v>对外联络事务</v>
          </cell>
          <cell r="C195">
            <v>0</v>
          </cell>
          <cell r="D195">
            <v>0</v>
          </cell>
        </row>
        <row r="196">
          <cell r="A196">
            <v>2013501</v>
          </cell>
          <cell r="B196" t="str">
            <v>行政运行</v>
          </cell>
        </row>
        <row r="197">
          <cell r="A197">
            <v>2013502</v>
          </cell>
          <cell r="B197" t="str">
            <v>一般行政管理事务</v>
          </cell>
        </row>
        <row r="198">
          <cell r="A198">
            <v>2013503</v>
          </cell>
          <cell r="B198" t="str">
            <v>机关服务</v>
          </cell>
        </row>
        <row r="199">
          <cell r="A199">
            <v>2013550</v>
          </cell>
          <cell r="B199" t="str">
            <v>事业运行</v>
          </cell>
        </row>
        <row r="200">
          <cell r="A200">
            <v>2013599</v>
          </cell>
          <cell r="B200" t="str">
            <v>其他对外联络事务支出</v>
          </cell>
        </row>
        <row r="201">
          <cell r="A201">
            <v>20136</v>
          </cell>
          <cell r="B201" t="str">
            <v>其他共产党事务支出</v>
          </cell>
          <cell r="C201">
            <v>0</v>
          </cell>
          <cell r="D201">
            <v>0</v>
          </cell>
        </row>
        <row r="202">
          <cell r="A202">
            <v>2013601</v>
          </cell>
          <cell r="B202" t="str">
            <v>行政运行</v>
          </cell>
        </row>
        <row r="203">
          <cell r="A203">
            <v>2013602</v>
          </cell>
          <cell r="B203" t="str">
            <v>一般行政管理事务</v>
          </cell>
        </row>
        <row r="204">
          <cell r="A204">
            <v>2013603</v>
          </cell>
          <cell r="B204" t="str">
            <v>机关服务</v>
          </cell>
        </row>
        <row r="205">
          <cell r="A205">
            <v>2013650</v>
          </cell>
          <cell r="B205" t="str">
            <v>事业运行</v>
          </cell>
        </row>
        <row r="206">
          <cell r="A206">
            <v>2013699</v>
          </cell>
          <cell r="B206" t="str">
            <v>其他共产党事务支出</v>
          </cell>
        </row>
        <row r="207">
          <cell r="A207">
            <v>20137</v>
          </cell>
          <cell r="B207" t="str">
            <v>网信事务</v>
          </cell>
          <cell r="C207">
            <v>0</v>
          </cell>
          <cell r="D207">
            <v>0</v>
          </cell>
        </row>
        <row r="208">
          <cell r="A208">
            <v>2013701</v>
          </cell>
          <cell r="B208" t="str">
            <v>行政运行</v>
          </cell>
        </row>
        <row r="209">
          <cell r="A209">
            <v>2013702</v>
          </cell>
          <cell r="B209" t="str">
            <v>一般行政管理事务</v>
          </cell>
        </row>
        <row r="210">
          <cell r="A210">
            <v>2013703</v>
          </cell>
          <cell r="B210" t="str">
            <v>机关服务</v>
          </cell>
        </row>
        <row r="211">
          <cell r="A211">
            <v>2013704</v>
          </cell>
          <cell r="B211" t="str">
            <v>信息安全事务</v>
          </cell>
        </row>
        <row r="212">
          <cell r="A212">
            <v>2013750</v>
          </cell>
          <cell r="B212" t="str">
            <v>事业运行</v>
          </cell>
        </row>
        <row r="213">
          <cell r="A213">
            <v>2013799</v>
          </cell>
          <cell r="B213" t="str">
            <v>其他网信事务支出</v>
          </cell>
        </row>
        <row r="214">
          <cell r="A214">
            <v>20138</v>
          </cell>
          <cell r="B214" t="str">
            <v>市场监督管理事务</v>
          </cell>
          <cell r="C214">
            <v>561</v>
          </cell>
          <cell r="D214">
            <v>472</v>
          </cell>
        </row>
        <row r="215">
          <cell r="A215">
            <v>2013801</v>
          </cell>
          <cell r="B215" t="str">
            <v>行政运行</v>
          </cell>
          <cell r="C215">
            <v>387</v>
          </cell>
          <cell r="D215">
            <v>359</v>
          </cell>
        </row>
        <row r="216">
          <cell r="A216">
            <v>2013802</v>
          </cell>
          <cell r="B216" t="str">
            <v>一般行政管理事务</v>
          </cell>
          <cell r="C216">
            <v>17</v>
          </cell>
          <cell r="D216">
            <v>10</v>
          </cell>
        </row>
        <row r="217">
          <cell r="A217">
            <v>2013803</v>
          </cell>
          <cell r="B217" t="str">
            <v>机关服务</v>
          </cell>
        </row>
        <row r="218">
          <cell r="A218">
            <v>2013804</v>
          </cell>
          <cell r="B218" t="str">
            <v>经营主体管理★</v>
          </cell>
        </row>
        <row r="218">
          <cell r="D218">
            <v>2</v>
          </cell>
        </row>
        <row r="219">
          <cell r="A219">
            <v>2013805</v>
          </cell>
          <cell r="B219" t="str">
            <v>市场秩序执法</v>
          </cell>
          <cell r="C219">
            <v>5</v>
          </cell>
          <cell r="D219">
            <v>15</v>
          </cell>
        </row>
        <row r="220">
          <cell r="A220">
            <v>2013808</v>
          </cell>
          <cell r="B220" t="str">
            <v>信息化建设</v>
          </cell>
        </row>
        <row r="221">
          <cell r="A221">
            <v>2013810</v>
          </cell>
          <cell r="B221" t="str">
            <v>质量基础</v>
          </cell>
        </row>
        <row r="222">
          <cell r="A222">
            <v>2013812</v>
          </cell>
          <cell r="B222" t="str">
            <v>药品事务</v>
          </cell>
          <cell r="C222">
            <v>1</v>
          </cell>
        </row>
        <row r="223">
          <cell r="A223">
            <v>2013813</v>
          </cell>
          <cell r="B223" t="str">
            <v>医疗器械事务</v>
          </cell>
        </row>
        <row r="224">
          <cell r="A224">
            <v>2013814</v>
          </cell>
          <cell r="B224" t="str">
            <v>化妆品事务</v>
          </cell>
        </row>
        <row r="225">
          <cell r="A225">
            <v>2013815</v>
          </cell>
          <cell r="B225" t="str">
            <v>质量安全监管</v>
          </cell>
          <cell r="C225">
            <v>95</v>
          </cell>
          <cell r="D225">
            <v>46</v>
          </cell>
        </row>
        <row r="226">
          <cell r="A226">
            <v>2013816</v>
          </cell>
          <cell r="B226" t="str">
            <v>食品安全监管</v>
          </cell>
          <cell r="C226">
            <v>52</v>
          </cell>
          <cell r="D226">
            <v>40</v>
          </cell>
        </row>
        <row r="227">
          <cell r="A227">
            <v>2013850</v>
          </cell>
          <cell r="B227" t="str">
            <v>事业运行</v>
          </cell>
        </row>
        <row r="228">
          <cell r="A228">
            <v>2013899</v>
          </cell>
          <cell r="B228" t="str">
            <v>其他市场监督管理事务</v>
          </cell>
          <cell r="C228">
            <v>4</v>
          </cell>
        </row>
        <row r="229">
          <cell r="A229">
            <v>20139</v>
          </cell>
          <cell r="B229" t="str">
            <v>社会工作事务</v>
          </cell>
          <cell r="C229">
            <v>9</v>
          </cell>
          <cell r="D229">
            <v>276</v>
          </cell>
        </row>
        <row r="230">
          <cell r="A230">
            <v>2013901</v>
          </cell>
          <cell r="B230" t="str">
            <v>行政运行</v>
          </cell>
        </row>
        <row r="231">
          <cell r="A231">
            <v>2013902</v>
          </cell>
          <cell r="B231" t="str">
            <v>一般行政管理事务</v>
          </cell>
        </row>
        <row r="232">
          <cell r="A232">
            <v>2013903</v>
          </cell>
          <cell r="B232" t="str">
            <v>机关服务</v>
          </cell>
        </row>
        <row r="233">
          <cell r="A233">
            <v>2013904</v>
          </cell>
          <cell r="B233" t="str">
            <v>专项业务</v>
          </cell>
          <cell r="C233">
            <v>9</v>
          </cell>
          <cell r="D233">
            <v>276</v>
          </cell>
        </row>
        <row r="234">
          <cell r="A234">
            <v>2013950</v>
          </cell>
          <cell r="B234" t="str">
            <v>事业运行</v>
          </cell>
        </row>
        <row r="235">
          <cell r="A235">
            <v>2013999</v>
          </cell>
          <cell r="B235" t="str">
            <v>其他社会工作事务支出</v>
          </cell>
        </row>
        <row r="236">
          <cell r="A236">
            <v>20140</v>
          </cell>
          <cell r="B236" t="str">
            <v>信访事务</v>
          </cell>
          <cell r="C236">
            <v>6</v>
          </cell>
          <cell r="D236">
            <v>0</v>
          </cell>
        </row>
        <row r="237">
          <cell r="A237">
            <v>2014001</v>
          </cell>
          <cell r="B237" t="str">
            <v>行政运行</v>
          </cell>
        </row>
        <row r="238">
          <cell r="A238">
            <v>2014002</v>
          </cell>
          <cell r="B238" t="str">
            <v>一般行政管理事务</v>
          </cell>
        </row>
        <row r="239">
          <cell r="A239">
            <v>2014003</v>
          </cell>
          <cell r="B239" t="str">
            <v>机关服务</v>
          </cell>
        </row>
        <row r="240">
          <cell r="A240">
            <v>2014004</v>
          </cell>
          <cell r="B240" t="str">
            <v>信访业务</v>
          </cell>
          <cell r="C240">
            <v>6</v>
          </cell>
        </row>
        <row r="241">
          <cell r="A241">
            <v>2014050</v>
          </cell>
          <cell r="B241" t="str">
            <v>事业运行▲</v>
          </cell>
        </row>
        <row r="242">
          <cell r="A242">
            <v>2014099</v>
          </cell>
          <cell r="B242" t="str">
            <v>其他信访事务支出</v>
          </cell>
        </row>
        <row r="243">
          <cell r="A243">
            <v>20141</v>
          </cell>
          <cell r="B243" t="str">
            <v>数据事务▲</v>
          </cell>
          <cell r="C243">
            <v>0</v>
          </cell>
          <cell r="D243">
            <v>0</v>
          </cell>
        </row>
        <row r="244">
          <cell r="A244">
            <v>2014101</v>
          </cell>
          <cell r="B244" t="str">
            <v>行政运行▲</v>
          </cell>
        </row>
        <row r="245">
          <cell r="A245">
            <v>2014102</v>
          </cell>
          <cell r="B245" t="str">
            <v>一般行政管理事务▲</v>
          </cell>
        </row>
        <row r="246">
          <cell r="A246">
            <v>2014103</v>
          </cell>
          <cell r="B246" t="str">
            <v>机关服务▲</v>
          </cell>
        </row>
        <row r="247">
          <cell r="A247">
            <v>2014150</v>
          </cell>
          <cell r="B247" t="str">
            <v>事业运行▲</v>
          </cell>
        </row>
        <row r="248">
          <cell r="A248">
            <v>2014199</v>
          </cell>
          <cell r="B248" t="str">
            <v>其他数据事务支出▲</v>
          </cell>
        </row>
        <row r="249">
          <cell r="A249">
            <v>20199</v>
          </cell>
          <cell r="B249" t="str">
            <v>其他一般公共服务支出</v>
          </cell>
          <cell r="C249">
            <v>12</v>
          </cell>
          <cell r="D249">
            <v>0</v>
          </cell>
        </row>
        <row r="250">
          <cell r="A250">
            <v>2019901</v>
          </cell>
          <cell r="B250" t="str">
            <v>国家赔偿费用支出</v>
          </cell>
        </row>
        <row r="251">
          <cell r="A251">
            <v>2019999</v>
          </cell>
          <cell r="B251" t="str">
            <v>其他一般公共服务支出</v>
          </cell>
          <cell r="C251">
            <v>12</v>
          </cell>
        </row>
        <row r="252">
          <cell r="A252">
            <v>202</v>
          </cell>
          <cell r="B252" t="str">
            <v>二、外交支出</v>
          </cell>
          <cell r="C252">
            <v>0</v>
          </cell>
          <cell r="D252">
            <v>0</v>
          </cell>
        </row>
        <row r="253">
          <cell r="A253">
            <v>20205</v>
          </cell>
          <cell r="B253" t="str">
            <v>对外合作与交流</v>
          </cell>
        </row>
        <row r="254">
          <cell r="A254">
            <v>20299</v>
          </cell>
          <cell r="B254" t="str">
            <v>其他外交支出</v>
          </cell>
        </row>
        <row r="255">
          <cell r="A255">
            <v>203</v>
          </cell>
          <cell r="B255" t="str">
            <v>三、国防支出</v>
          </cell>
          <cell r="C255">
            <v>0</v>
          </cell>
          <cell r="D255">
            <v>0</v>
          </cell>
        </row>
        <row r="256">
          <cell r="A256">
            <v>20301</v>
          </cell>
          <cell r="B256" t="str">
            <v>军费</v>
          </cell>
          <cell r="C256">
            <v>0</v>
          </cell>
          <cell r="D256">
            <v>0</v>
          </cell>
        </row>
        <row r="257">
          <cell r="A257">
            <v>2030101</v>
          </cell>
          <cell r="B257" t="str">
            <v>现役部队</v>
          </cell>
        </row>
        <row r="258">
          <cell r="A258">
            <v>2030102</v>
          </cell>
          <cell r="B258" t="str">
            <v>预备役部队</v>
          </cell>
        </row>
        <row r="259">
          <cell r="A259">
            <v>2030199</v>
          </cell>
          <cell r="B259" t="str">
            <v>其他军费支出</v>
          </cell>
        </row>
        <row r="260">
          <cell r="A260">
            <v>20304</v>
          </cell>
          <cell r="B260" t="str">
            <v>国防科研事业</v>
          </cell>
          <cell r="C260">
            <v>0</v>
          </cell>
          <cell r="D260">
            <v>0</v>
          </cell>
        </row>
        <row r="261">
          <cell r="A261">
            <v>2030401</v>
          </cell>
          <cell r="B261" t="str">
            <v>国防科研事业</v>
          </cell>
        </row>
        <row r="262">
          <cell r="A262">
            <v>20305</v>
          </cell>
          <cell r="B262" t="str">
            <v>专项工程</v>
          </cell>
          <cell r="C262">
            <v>0</v>
          </cell>
          <cell r="D262">
            <v>0</v>
          </cell>
        </row>
        <row r="263">
          <cell r="A263">
            <v>2030501</v>
          </cell>
          <cell r="B263" t="str">
            <v>专项工程</v>
          </cell>
        </row>
        <row r="264">
          <cell r="A264">
            <v>20306</v>
          </cell>
          <cell r="B264" t="str">
            <v>国防动员</v>
          </cell>
          <cell r="C264">
            <v>0</v>
          </cell>
          <cell r="D264">
            <v>0</v>
          </cell>
        </row>
        <row r="265">
          <cell r="A265">
            <v>2030601</v>
          </cell>
          <cell r="B265" t="str">
            <v>兵役征集</v>
          </cell>
        </row>
        <row r="266">
          <cell r="A266">
            <v>2030602</v>
          </cell>
          <cell r="B266" t="str">
            <v>经济动员</v>
          </cell>
        </row>
        <row r="267">
          <cell r="A267">
            <v>2030603</v>
          </cell>
          <cell r="B267" t="str">
            <v>人民防空</v>
          </cell>
        </row>
        <row r="268">
          <cell r="A268">
            <v>2030604</v>
          </cell>
          <cell r="B268" t="str">
            <v>交通战备</v>
          </cell>
        </row>
        <row r="269">
          <cell r="A269">
            <v>2030607</v>
          </cell>
          <cell r="B269" t="str">
            <v>民兵</v>
          </cell>
        </row>
        <row r="270">
          <cell r="A270">
            <v>2030608</v>
          </cell>
          <cell r="B270" t="str">
            <v>边海防</v>
          </cell>
        </row>
        <row r="271">
          <cell r="A271">
            <v>2030699</v>
          </cell>
          <cell r="B271" t="str">
            <v>其他国防动员支出</v>
          </cell>
        </row>
        <row r="272">
          <cell r="A272">
            <v>20399</v>
          </cell>
          <cell r="B272" t="str">
            <v>其他国防支出</v>
          </cell>
          <cell r="C272">
            <v>0</v>
          </cell>
          <cell r="D272">
            <v>0</v>
          </cell>
        </row>
        <row r="273">
          <cell r="A273">
            <v>2039999</v>
          </cell>
          <cell r="B273" t="str">
            <v>其他国防支出</v>
          </cell>
        </row>
        <row r="274">
          <cell r="A274">
            <v>204</v>
          </cell>
          <cell r="B274" t="str">
            <v>四、公共安全支出</v>
          </cell>
          <cell r="C274">
            <v>5459</v>
          </cell>
          <cell r="D274">
            <v>5816</v>
          </cell>
        </row>
        <row r="275">
          <cell r="A275">
            <v>20401</v>
          </cell>
          <cell r="B275" t="str">
            <v>武装警察部队</v>
          </cell>
          <cell r="C275">
            <v>0</v>
          </cell>
          <cell r="D275">
            <v>0</v>
          </cell>
        </row>
        <row r="276">
          <cell r="A276">
            <v>2040101</v>
          </cell>
          <cell r="B276" t="str">
            <v>武装警察部队</v>
          </cell>
        </row>
        <row r="277">
          <cell r="A277">
            <v>2040199</v>
          </cell>
          <cell r="B277" t="str">
            <v>其他武装警察部队支出</v>
          </cell>
        </row>
        <row r="278">
          <cell r="A278">
            <v>20402</v>
          </cell>
          <cell r="B278" t="str">
            <v>公安</v>
          </cell>
          <cell r="C278">
            <v>5442</v>
          </cell>
          <cell r="D278">
            <v>5795</v>
          </cell>
        </row>
        <row r="279">
          <cell r="A279">
            <v>2040201</v>
          </cell>
          <cell r="B279" t="str">
            <v>行政运行</v>
          </cell>
          <cell r="C279">
            <v>3483</v>
          </cell>
          <cell r="D279">
            <v>3503</v>
          </cell>
        </row>
        <row r="280">
          <cell r="A280">
            <v>2040202</v>
          </cell>
          <cell r="B280" t="str">
            <v>一般行政管理事务</v>
          </cell>
          <cell r="C280">
            <v>251</v>
          </cell>
          <cell r="D280">
            <v>607</v>
          </cell>
        </row>
        <row r="281">
          <cell r="A281">
            <v>2040203</v>
          </cell>
          <cell r="B281" t="str">
            <v>机关服务</v>
          </cell>
        </row>
        <row r="282">
          <cell r="A282">
            <v>2040219</v>
          </cell>
          <cell r="B282" t="str">
            <v>信息化建设</v>
          </cell>
          <cell r="C282">
            <v>690</v>
          </cell>
          <cell r="D282">
            <v>705</v>
          </cell>
        </row>
        <row r="283">
          <cell r="A283">
            <v>2040220</v>
          </cell>
          <cell r="B283" t="str">
            <v>执法办案</v>
          </cell>
          <cell r="C283">
            <v>188</v>
          </cell>
        </row>
        <row r="284">
          <cell r="A284">
            <v>2040221</v>
          </cell>
          <cell r="B284" t="str">
            <v>特别业务</v>
          </cell>
        </row>
        <row r="285">
          <cell r="A285">
            <v>2040222</v>
          </cell>
          <cell r="B285" t="str">
            <v>特勤业务</v>
          </cell>
        </row>
        <row r="286">
          <cell r="A286">
            <v>2040223</v>
          </cell>
          <cell r="B286" t="str">
            <v>移民事务</v>
          </cell>
        </row>
        <row r="287">
          <cell r="A287">
            <v>2040250</v>
          </cell>
          <cell r="B287" t="str">
            <v>事业运行</v>
          </cell>
        </row>
        <row r="288">
          <cell r="A288">
            <v>2040299</v>
          </cell>
          <cell r="B288" t="str">
            <v>其他公安支出</v>
          </cell>
          <cell r="C288">
            <v>830</v>
          </cell>
          <cell r="D288">
            <v>980</v>
          </cell>
        </row>
        <row r="289">
          <cell r="A289">
            <v>20403</v>
          </cell>
          <cell r="B289" t="str">
            <v>国家安全</v>
          </cell>
          <cell r="C289">
            <v>0</v>
          </cell>
          <cell r="D289">
            <v>0</v>
          </cell>
        </row>
        <row r="290">
          <cell r="A290">
            <v>2040301</v>
          </cell>
          <cell r="B290" t="str">
            <v>行政运行</v>
          </cell>
        </row>
        <row r="291">
          <cell r="A291">
            <v>2040302</v>
          </cell>
          <cell r="B291" t="str">
            <v>一般行政管理事务</v>
          </cell>
        </row>
        <row r="292">
          <cell r="A292">
            <v>2040303</v>
          </cell>
          <cell r="B292" t="str">
            <v>机关服务</v>
          </cell>
        </row>
        <row r="293">
          <cell r="A293">
            <v>2040304</v>
          </cell>
          <cell r="B293" t="str">
            <v>安全业务</v>
          </cell>
        </row>
        <row r="294">
          <cell r="A294">
            <v>2040350</v>
          </cell>
          <cell r="B294" t="str">
            <v>事业运行</v>
          </cell>
        </row>
        <row r="295">
          <cell r="A295">
            <v>2040399</v>
          </cell>
          <cell r="B295" t="str">
            <v>其他国家安全支出</v>
          </cell>
        </row>
        <row r="296">
          <cell r="A296">
            <v>20404</v>
          </cell>
          <cell r="B296" t="str">
            <v>检察</v>
          </cell>
          <cell r="C296">
            <v>0</v>
          </cell>
          <cell r="D296">
            <v>0</v>
          </cell>
        </row>
        <row r="297">
          <cell r="A297">
            <v>2040401</v>
          </cell>
          <cell r="B297" t="str">
            <v>行政运行</v>
          </cell>
        </row>
        <row r="298">
          <cell r="A298">
            <v>2040402</v>
          </cell>
          <cell r="B298" t="str">
            <v>一般行政管理事务</v>
          </cell>
        </row>
        <row r="299">
          <cell r="A299">
            <v>2040403</v>
          </cell>
          <cell r="B299" t="str">
            <v>机关服务</v>
          </cell>
        </row>
        <row r="300">
          <cell r="A300">
            <v>2040409</v>
          </cell>
          <cell r="B300" t="str">
            <v>“两房”建设</v>
          </cell>
        </row>
        <row r="301">
          <cell r="A301">
            <v>2040410</v>
          </cell>
          <cell r="B301" t="str">
            <v>检察监督</v>
          </cell>
        </row>
        <row r="302">
          <cell r="A302">
            <v>2040450</v>
          </cell>
          <cell r="B302" t="str">
            <v>事业运行</v>
          </cell>
        </row>
        <row r="303">
          <cell r="A303">
            <v>2040499</v>
          </cell>
          <cell r="B303" t="str">
            <v>其他检察支出</v>
          </cell>
        </row>
        <row r="304">
          <cell r="A304">
            <v>20405</v>
          </cell>
          <cell r="B304" t="str">
            <v>法院</v>
          </cell>
          <cell r="C304">
            <v>0</v>
          </cell>
          <cell r="D304">
            <v>0</v>
          </cell>
        </row>
        <row r="305">
          <cell r="A305">
            <v>2040501</v>
          </cell>
          <cell r="B305" t="str">
            <v>行政运行</v>
          </cell>
        </row>
        <row r="306">
          <cell r="A306">
            <v>2040502</v>
          </cell>
          <cell r="B306" t="str">
            <v>一般行政管理事务</v>
          </cell>
        </row>
        <row r="307">
          <cell r="A307">
            <v>2040503</v>
          </cell>
          <cell r="B307" t="str">
            <v>机关服务</v>
          </cell>
        </row>
        <row r="308">
          <cell r="A308">
            <v>2040504</v>
          </cell>
          <cell r="B308" t="str">
            <v>案件审判</v>
          </cell>
        </row>
        <row r="309">
          <cell r="A309">
            <v>2040505</v>
          </cell>
          <cell r="B309" t="str">
            <v>案件执行</v>
          </cell>
        </row>
        <row r="310">
          <cell r="A310">
            <v>2040506</v>
          </cell>
          <cell r="B310" t="str">
            <v>“两庭”建设</v>
          </cell>
        </row>
        <row r="311">
          <cell r="A311">
            <v>2040550</v>
          </cell>
          <cell r="B311" t="str">
            <v>事业运行</v>
          </cell>
        </row>
        <row r="312">
          <cell r="A312">
            <v>2040599</v>
          </cell>
          <cell r="B312" t="str">
            <v>其他法院支出</v>
          </cell>
        </row>
        <row r="313">
          <cell r="A313">
            <v>20406</v>
          </cell>
          <cell r="B313" t="str">
            <v>司法</v>
          </cell>
          <cell r="C313">
            <v>0</v>
          </cell>
          <cell r="D313">
            <v>16</v>
          </cell>
        </row>
        <row r="314">
          <cell r="A314">
            <v>2040601</v>
          </cell>
          <cell r="B314" t="str">
            <v>行政运行</v>
          </cell>
        </row>
        <row r="315">
          <cell r="A315">
            <v>2040602</v>
          </cell>
          <cell r="B315" t="str">
            <v>一般行政管理事务</v>
          </cell>
        </row>
        <row r="316">
          <cell r="A316">
            <v>2040603</v>
          </cell>
          <cell r="B316" t="str">
            <v>机关服务</v>
          </cell>
        </row>
        <row r="317">
          <cell r="A317">
            <v>2040604</v>
          </cell>
          <cell r="B317" t="str">
            <v>基层司法业务</v>
          </cell>
        </row>
        <row r="318">
          <cell r="A318">
            <v>2040605</v>
          </cell>
          <cell r="B318" t="str">
            <v>普法宣传</v>
          </cell>
        </row>
        <row r="318">
          <cell r="D318">
            <v>1</v>
          </cell>
        </row>
        <row r="319">
          <cell r="A319">
            <v>2040606</v>
          </cell>
          <cell r="B319" t="str">
            <v>律师管理</v>
          </cell>
        </row>
        <row r="320">
          <cell r="A320">
            <v>2040607</v>
          </cell>
          <cell r="B320" t="str">
            <v>公共法律服务</v>
          </cell>
        </row>
        <row r="321">
          <cell r="A321">
            <v>2040608</v>
          </cell>
          <cell r="B321" t="str">
            <v>国家统一法律职业资格考试</v>
          </cell>
        </row>
        <row r="322">
          <cell r="A322">
            <v>2040610</v>
          </cell>
          <cell r="B322" t="str">
            <v>社区矫正</v>
          </cell>
        </row>
        <row r="322">
          <cell r="D322">
            <v>15</v>
          </cell>
        </row>
        <row r="323">
          <cell r="A323">
            <v>2040612</v>
          </cell>
          <cell r="B323" t="str">
            <v>法治建设</v>
          </cell>
        </row>
        <row r="324">
          <cell r="A324">
            <v>2040613</v>
          </cell>
          <cell r="B324" t="str">
            <v>信息化建设</v>
          </cell>
        </row>
        <row r="325">
          <cell r="A325">
            <v>2040650</v>
          </cell>
          <cell r="B325" t="str">
            <v>事业运行</v>
          </cell>
        </row>
        <row r="326">
          <cell r="A326">
            <v>2040699</v>
          </cell>
          <cell r="B326" t="str">
            <v>其他司法支出</v>
          </cell>
        </row>
        <row r="327">
          <cell r="A327">
            <v>20407</v>
          </cell>
          <cell r="B327" t="str">
            <v>监狱</v>
          </cell>
          <cell r="C327">
            <v>0</v>
          </cell>
          <cell r="D327">
            <v>0</v>
          </cell>
        </row>
        <row r="328">
          <cell r="A328">
            <v>2040701</v>
          </cell>
          <cell r="B328" t="str">
            <v>行政运行</v>
          </cell>
        </row>
        <row r="329">
          <cell r="A329">
            <v>2040702</v>
          </cell>
          <cell r="B329" t="str">
            <v>一般行政管理事务</v>
          </cell>
        </row>
        <row r="330">
          <cell r="A330">
            <v>2040703</v>
          </cell>
          <cell r="B330" t="str">
            <v>机关服务</v>
          </cell>
        </row>
        <row r="331">
          <cell r="A331">
            <v>2040704</v>
          </cell>
          <cell r="B331" t="str">
            <v>罪犯生活及医疗卫生</v>
          </cell>
        </row>
        <row r="332">
          <cell r="A332">
            <v>2040705</v>
          </cell>
          <cell r="B332" t="str">
            <v>监狱业务及罪犯改造</v>
          </cell>
        </row>
        <row r="333">
          <cell r="A333">
            <v>2040706</v>
          </cell>
          <cell r="B333" t="str">
            <v>狱政设施建设</v>
          </cell>
        </row>
        <row r="334">
          <cell r="A334">
            <v>2040707</v>
          </cell>
          <cell r="B334" t="str">
            <v>信息化建设</v>
          </cell>
        </row>
        <row r="335">
          <cell r="A335">
            <v>2040750</v>
          </cell>
          <cell r="B335" t="str">
            <v>事业运行</v>
          </cell>
        </row>
        <row r="336">
          <cell r="A336">
            <v>2040799</v>
          </cell>
          <cell r="B336" t="str">
            <v>其他监狱支出</v>
          </cell>
        </row>
        <row r="337">
          <cell r="A337">
            <v>20408</v>
          </cell>
          <cell r="B337" t="str">
            <v>强制隔离戒毒</v>
          </cell>
          <cell r="C337">
            <v>0</v>
          </cell>
          <cell r="D337">
            <v>0</v>
          </cell>
        </row>
        <row r="338">
          <cell r="A338">
            <v>2040801</v>
          </cell>
          <cell r="B338" t="str">
            <v>行政运行</v>
          </cell>
        </row>
        <row r="339">
          <cell r="A339">
            <v>2040802</v>
          </cell>
          <cell r="B339" t="str">
            <v>一般行政管理事务</v>
          </cell>
        </row>
        <row r="340">
          <cell r="A340">
            <v>2040803</v>
          </cell>
          <cell r="B340" t="str">
            <v>机关服务</v>
          </cell>
        </row>
        <row r="341">
          <cell r="A341">
            <v>2040804</v>
          </cell>
          <cell r="B341" t="str">
            <v>强制隔离戒毒人员生活</v>
          </cell>
        </row>
        <row r="342">
          <cell r="A342">
            <v>2040805</v>
          </cell>
          <cell r="B342" t="str">
            <v>强制隔离戒毒人员教育</v>
          </cell>
        </row>
        <row r="343">
          <cell r="A343">
            <v>2040806</v>
          </cell>
          <cell r="B343" t="str">
            <v>所政设施建设</v>
          </cell>
        </row>
        <row r="344">
          <cell r="A344">
            <v>2040807</v>
          </cell>
          <cell r="B344" t="str">
            <v>信息化建设</v>
          </cell>
        </row>
        <row r="345">
          <cell r="A345">
            <v>2040850</v>
          </cell>
          <cell r="B345" t="str">
            <v>事业运行</v>
          </cell>
        </row>
        <row r="346">
          <cell r="A346">
            <v>2040899</v>
          </cell>
          <cell r="B346" t="str">
            <v>其他强制隔离戒毒支出</v>
          </cell>
        </row>
        <row r="347">
          <cell r="A347">
            <v>20409</v>
          </cell>
          <cell r="B347" t="str">
            <v>国家保密</v>
          </cell>
          <cell r="C347">
            <v>0</v>
          </cell>
          <cell r="D347">
            <v>0</v>
          </cell>
        </row>
        <row r="348">
          <cell r="A348">
            <v>2040901</v>
          </cell>
          <cell r="B348" t="str">
            <v>行政运行</v>
          </cell>
        </row>
        <row r="349">
          <cell r="A349">
            <v>2040902</v>
          </cell>
          <cell r="B349" t="str">
            <v>一般行政管理事务</v>
          </cell>
        </row>
        <row r="350">
          <cell r="A350">
            <v>2040903</v>
          </cell>
          <cell r="B350" t="str">
            <v>机关服务</v>
          </cell>
        </row>
        <row r="351">
          <cell r="A351">
            <v>2040904</v>
          </cell>
          <cell r="B351" t="str">
            <v>保密技术</v>
          </cell>
        </row>
        <row r="352">
          <cell r="A352">
            <v>2040905</v>
          </cell>
          <cell r="B352" t="str">
            <v>保密管理</v>
          </cell>
        </row>
        <row r="353">
          <cell r="A353">
            <v>2040950</v>
          </cell>
          <cell r="B353" t="str">
            <v>事业运行</v>
          </cell>
        </row>
        <row r="354">
          <cell r="A354">
            <v>2040999</v>
          </cell>
          <cell r="B354" t="str">
            <v>其他国家保密支出</v>
          </cell>
        </row>
        <row r="355">
          <cell r="A355">
            <v>20410</v>
          </cell>
          <cell r="B355" t="str">
            <v>缉私警察</v>
          </cell>
          <cell r="C355">
            <v>0</v>
          </cell>
          <cell r="D355">
            <v>0</v>
          </cell>
        </row>
        <row r="356">
          <cell r="A356">
            <v>2041001</v>
          </cell>
          <cell r="B356" t="str">
            <v>行政运行</v>
          </cell>
        </row>
        <row r="357">
          <cell r="A357">
            <v>2041002</v>
          </cell>
          <cell r="B357" t="str">
            <v>一般行政管理事务</v>
          </cell>
        </row>
        <row r="358">
          <cell r="A358">
            <v>2041006</v>
          </cell>
          <cell r="B358" t="str">
            <v>信息化建设</v>
          </cell>
        </row>
        <row r="359">
          <cell r="A359">
            <v>2041007</v>
          </cell>
          <cell r="B359" t="str">
            <v>缉私业务</v>
          </cell>
        </row>
        <row r="360">
          <cell r="A360">
            <v>2041099</v>
          </cell>
          <cell r="B360" t="str">
            <v>其他缉私警察支出</v>
          </cell>
        </row>
        <row r="361">
          <cell r="A361">
            <v>20499</v>
          </cell>
          <cell r="B361" t="str">
            <v>其他公共安全支出</v>
          </cell>
          <cell r="C361">
            <v>17</v>
          </cell>
          <cell r="D361">
            <v>5</v>
          </cell>
        </row>
        <row r="362">
          <cell r="A362">
            <v>2049902</v>
          </cell>
          <cell r="B362" t="str">
            <v>国家司法救助支出</v>
          </cell>
        </row>
        <row r="363">
          <cell r="A363">
            <v>2049999</v>
          </cell>
          <cell r="B363" t="str">
            <v>其他公共安全支出</v>
          </cell>
          <cell r="C363">
            <v>17</v>
          </cell>
          <cell r="D363">
            <v>5</v>
          </cell>
        </row>
        <row r="364">
          <cell r="A364">
            <v>205</v>
          </cell>
          <cell r="B364" t="str">
            <v>五、教育支出</v>
          </cell>
          <cell r="C364">
            <v>19347</v>
          </cell>
          <cell r="D364">
            <v>29664</v>
          </cell>
        </row>
        <row r="365">
          <cell r="A365">
            <v>20501</v>
          </cell>
          <cell r="B365" t="str">
            <v>教育管理事务</v>
          </cell>
          <cell r="C365">
            <v>176</v>
          </cell>
          <cell r="D365">
            <v>1840</v>
          </cell>
        </row>
        <row r="366">
          <cell r="A366">
            <v>2050101</v>
          </cell>
          <cell r="B366" t="str">
            <v>行政运行</v>
          </cell>
        </row>
        <row r="367">
          <cell r="A367">
            <v>2050102</v>
          </cell>
          <cell r="B367" t="str">
            <v>一般行政管理事务</v>
          </cell>
        </row>
        <row r="367">
          <cell r="D367">
            <v>480</v>
          </cell>
        </row>
        <row r="368">
          <cell r="A368">
            <v>2050103</v>
          </cell>
          <cell r="B368" t="str">
            <v>机关服务</v>
          </cell>
        </row>
        <row r="369">
          <cell r="A369">
            <v>2050199</v>
          </cell>
          <cell r="B369" t="str">
            <v>其他教育管理事务支出</v>
          </cell>
          <cell r="C369">
            <v>176</v>
          </cell>
          <cell r="D369">
            <v>1360</v>
          </cell>
        </row>
        <row r="370">
          <cell r="A370">
            <v>20502</v>
          </cell>
          <cell r="B370" t="str">
            <v>普通教育</v>
          </cell>
          <cell r="C370">
            <v>16206</v>
          </cell>
          <cell r="D370">
            <v>20775</v>
          </cell>
        </row>
        <row r="371">
          <cell r="A371">
            <v>2050201</v>
          </cell>
          <cell r="B371" t="str">
            <v>学前教育</v>
          </cell>
          <cell r="C371">
            <v>321</v>
          </cell>
          <cell r="D371">
            <v>612</v>
          </cell>
        </row>
        <row r="372">
          <cell r="A372">
            <v>2050202</v>
          </cell>
          <cell r="B372" t="str">
            <v>小学教育</v>
          </cell>
          <cell r="C372">
            <v>8706</v>
          </cell>
          <cell r="D372">
            <v>10980</v>
          </cell>
        </row>
        <row r="373">
          <cell r="A373">
            <v>2050203</v>
          </cell>
          <cell r="B373" t="str">
            <v>初中教育</v>
          </cell>
          <cell r="C373">
            <v>4346</v>
          </cell>
          <cell r="D373">
            <v>5265</v>
          </cell>
        </row>
        <row r="374">
          <cell r="A374">
            <v>2050204</v>
          </cell>
          <cell r="B374" t="str">
            <v>高中教育</v>
          </cell>
          <cell r="C374">
            <v>2028</v>
          </cell>
          <cell r="D374">
            <v>2298</v>
          </cell>
        </row>
        <row r="375">
          <cell r="A375">
            <v>2050205</v>
          </cell>
          <cell r="B375" t="str">
            <v>高等教育</v>
          </cell>
        </row>
        <row r="376">
          <cell r="A376">
            <v>2050299</v>
          </cell>
          <cell r="B376" t="str">
            <v>其他普通教育支出</v>
          </cell>
          <cell r="C376">
            <v>805</v>
          </cell>
          <cell r="D376">
            <v>1620</v>
          </cell>
        </row>
        <row r="377">
          <cell r="A377">
            <v>20503</v>
          </cell>
          <cell r="B377" t="str">
            <v>职业教育</v>
          </cell>
          <cell r="C377">
            <v>237</v>
          </cell>
          <cell r="D377">
            <v>242</v>
          </cell>
        </row>
        <row r="378">
          <cell r="A378">
            <v>2050301</v>
          </cell>
          <cell r="B378" t="str">
            <v>初等职业教育</v>
          </cell>
        </row>
        <row r="379">
          <cell r="A379">
            <v>2050302</v>
          </cell>
          <cell r="B379" t="str">
            <v>中等职业教育</v>
          </cell>
          <cell r="C379">
            <v>237</v>
          </cell>
          <cell r="D379">
            <v>242</v>
          </cell>
        </row>
        <row r="380">
          <cell r="A380">
            <v>2050303</v>
          </cell>
          <cell r="B380" t="str">
            <v>技校教育</v>
          </cell>
        </row>
        <row r="381">
          <cell r="A381">
            <v>2050305</v>
          </cell>
          <cell r="B381" t="str">
            <v>高等职业教育</v>
          </cell>
        </row>
        <row r="382">
          <cell r="A382">
            <v>2050399</v>
          </cell>
          <cell r="B382" t="str">
            <v>其他职业教育支出</v>
          </cell>
        </row>
        <row r="383">
          <cell r="A383">
            <v>20504</v>
          </cell>
          <cell r="B383" t="str">
            <v>成人教育</v>
          </cell>
          <cell r="C383">
            <v>0</v>
          </cell>
          <cell r="D383">
            <v>0</v>
          </cell>
        </row>
        <row r="384">
          <cell r="A384">
            <v>2050401</v>
          </cell>
          <cell r="B384" t="str">
            <v>成人初等教育</v>
          </cell>
        </row>
        <row r="385">
          <cell r="A385">
            <v>2050402</v>
          </cell>
          <cell r="B385" t="str">
            <v>成人中等教育</v>
          </cell>
        </row>
        <row r="386">
          <cell r="A386">
            <v>2050403</v>
          </cell>
          <cell r="B386" t="str">
            <v>成人高等教育</v>
          </cell>
        </row>
        <row r="387">
          <cell r="A387">
            <v>2050404</v>
          </cell>
          <cell r="B387" t="str">
            <v>成人广播电视教育</v>
          </cell>
        </row>
        <row r="388">
          <cell r="A388">
            <v>2050499</v>
          </cell>
          <cell r="B388" t="str">
            <v>其他成人教育支出</v>
          </cell>
        </row>
        <row r="389">
          <cell r="A389">
            <v>20505</v>
          </cell>
          <cell r="B389" t="str">
            <v>广播电视教育</v>
          </cell>
          <cell r="C389">
            <v>0</v>
          </cell>
          <cell r="D389">
            <v>0</v>
          </cell>
        </row>
        <row r="390">
          <cell r="A390">
            <v>2050501</v>
          </cell>
          <cell r="B390" t="str">
            <v>广播电视学校</v>
          </cell>
        </row>
        <row r="391">
          <cell r="A391">
            <v>2050502</v>
          </cell>
          <cell r="B391" t="str">
            <v>教育电视台</v>
          </cell>
        </row>
        <row r="392">
          <cell r="A392">
            <v>2050599</v>
          </cell>
          <cell r="B392" t="str">
            <v>其他广播电视教育支出</v>
          </cell>
        </row>
        <row r="393">
          <cell r="A393">
            <v>20506</v>
          </cell>
          <cell r="B393" t="str">
            <v>留学教育</v>
          </cell>
          <cell r="C393">
            <v>0</v>
          </cell>
          <cell r="D393">
            <v>0</v>
          </cell>
        </row>
        <row r="394">
          <cell r="A394">
            <v>2050601</v>
          </cell>
          <cell r="B394" t="str">
            <v>出国留学教育</v>
          </cell>
        </row>
        <row r="395">
          <cell r="A395">
            <v>2050602</v>
          </cell>
          <cell r="B395" t="str">
            <v>来华留学教育</v>
          </cell>
        </row>
        <row r="396">
          <cell r="A396">
            <v>2050699</v>
          </cell>
          <cell r="B396" t="str">
            <v>其他留学教育支出</v>
          </cell>
        </row>
        <row r="397">
          <cell r="A397">
            <v>20507</v>
          </cell>
          <cell r="B397" t="str">
            <v>特殊教育</v>
          </cell>
          <cell r="C397">
            <v>7</v>
          </cell>
          <cell r="D397">
            <v>28</v>
          </cell>
        </row>
        <row r="398">
          <cell r="A398">
            <v>2050701</v>
          </cell>
          <cell r="B398" t="str">
            <v>特殊学校教育</v>
          </cell>
          <cell r="C398">
            <v>7</v>
          </cell>
          <cell r="D398">
            <v>28</v>
          </cell>
        </row>
        <row r="399">
          <cell r="A399">
            <v>2050702</v>
          </cell>
          <cell r="B399" t="str">
            <v>专门学校教育★</v>
          </cell>
        </row>
        <row r="400">
          <cell r="A400">
            <v>2050799</v>
          </cell>
          <cell r="B400" t="str">
            <v>其他特殊教育支出</v>
          </cell>
        </row>
        <row r="401">
          <cell r="A401">
            <v>20508</v>
          </cell>
          <cell r="B401" t="str">
            <v>进修及培训</v>
          </cell>
          <cell r="C401">
            <v>0</v>
          </cell>
          <cell r="D401">
            <v>0</v>
          </cell>
        </row>
        <row r="402">
          <cell r="A402">
            <v>2050801</v>
          </cell>
          <cell r="B402" t="str">
            <v>教师进修</v>
          </cell>
        </row>
        <row r="403">
          <cell r="A403">
            <v>2050802</v>
          </cell>
          <cell r="B403" t="str">
            <v>干部教育</v>
          </cell>
        </row>
        <row r="404">
          <cell r="A404">
            <v>2050803</v>
          </cell>
          <cell r="B404" t="str">
            <v>培训支出</v>
          </cell>
        </row>
        <row r="405">
          <cell r="A405">
            <v>2050804</v>
          </cell>
          <cell r="B405" t="str">
            <v>退役士兵能力提升</v>
          </cell>
        </row>
        <row r="406">
          <cell r="A406">
            <v>2050899</v>
          </cell>
          <cell r="B406" t="str">
            <v>其他进修及培训</v>
          </cell>
        </row>
        <row r="407">
          <cell r="A407">
            <v>20509</v>
          </cell>
          <cell r="B407" t="str">
            <v>教育费附加安排的支出</v>
          </cell>
          <cell r="C407">
            <v>2243</v>
          </cell>
          <cell r="D407">
            <v>4571</v>
          </cell>
        </row>
        <row r="408">
          <cell r="A408">
            <v>2050901</v>
          </cell>
          <cell r="B408" t="str">
            <v>农村中小学校舍建设</v>
          </cell>
        </row>
        <row r="409">
          <cell r="A409">
            <v>2050902</v>
          </cell>
          <cell r="B409" t="str">
            <v>农村中小学教学设施</v>
          </cell>
        </row>
        <row r="410">
          <cell r="A410">
            <v>2050903</v>
          </cell>
          <cell r="B410" t="str">
            <v>城市中小学校舍建设</v>
          </cell>
          <cell r="C410">
            <v>2243</v>
          </cell>
          <cell r="D410">
            <v>4571</v>
          </cell>
        </row>
        <row r="411">
          <cell r="A411">
            <v>2050904</v>
          </cell>
          <cell r="B411" t="str">
            <v>城市中小学教学设施</v>
          </cell>
        </row>
        <row r="412">
          <cell r="A412">
            <v>2050905</v>
          </cell>
          <cell r="B412" t="str">
            <v>中等职业学校教学设施</v>
          </cell>
        </row>
        <row r="413">
          <cell r="A413">
            <v>2050999</v>
          </cell>
          <cell r="B413" t="str">
            <v>其他教育费附加安排的支出</v>
          </cell>
        </row>
        <row r="414">
          <cell r="A414">
            <v>20599</v>
          </cell>
          <cell r="B414" t="str">
            <v>其他教育支出</v>
          </cell>
          <cell r="C414">
            <v>478</v>
          </cell>
          <cell r="D414">
            <v>2208</v>
          </cell>
        </row>
        <row r="415">
          <cell r="A415">
            <v>2059999</v>
          </cell>
          <cell r="B415" t="str">
            <v>其他教育支出</v>
          </cell>
          <cell r="C415">
            <v>478</v>
          </cell>
          <cell r="D415">
            <v>2208</v>
          </cell>
        </row>
        <row r="416">
          <cell r="A416">
            <v>206</v>
          </cell>
          <cell r="B416" t="str">
            <v>六、科学技术支出</v>
          </cell>
          <cell r="C416">
            <v>995</v>
          </cell>
          <cell r="D416">
            <v>882</v>
          </cell>
        </row>
        <row r="417">
          <cell r="A417">
            <v>20601</v>
          </cell>
          <cell r="B417" t="str">
            <v>科学技术管理事务</v>
          </cell>
          <cell r="C417">
            <v>0</v>
          </cell>
          <cell r="D417">
            <v>0</v>
          </cell>
        </row>
        <row r="418">
          <cell r="A418">
            <v>2060101</v>
          </cell>
          <cell r="B418" t="str">
            <v>行政运行</v>
          </cell>
        </row>
        <row r="419">
          <cell r="A419">
            <v>2060102</v>
          </cell>
          <cell r="B419" t="str">
            <v>一般行政管理事务</v>
          </cell>
        </row>
        <row r="420">
          <cell r="A420">
            <v>2060103</v>
          </cell>
          <cell r="B420" t="str">
            <v>机关服务</v>
          </cell>
        </row>
        <row r="421">
          <cell r="A421">
            <v>2060199</v>
          </cell>
          <cell r="B421" t="str">
            <v>其他科学技术管理事务支出</v>
          </cell>
        </row>
        <row r="422">
          <cell r="A422">
            <v>20602</v>
          </cell>
          <cell r="B422" t="str">
            <v>基础研究</v>
          </cell>
          <cell r="C422">
            <v>0</v>
          </cell>
          <cell r="D422">
            <v>0</v>
          </cell>
        </row>
        <row r="423">
          <cell r="A423">
            <v>2060201</v>
          </cell>
          <cell r="B423" t="str">
            <v>机构运行</v>
          </cell>
        </row>
        <row r="424">
          <cell r="A424">
            <v>2060203</v>
          </cell>
          <cell r="B424" t="str">
            <v>自然科学基金</v>
          </cell>
        </row>
        <row r="425">
          <cell r="A425">
            <v>2060204</v>
          </cell>
          <cell r="B425" t="str">
            <v>实验室及相关设施</v>
          </cell>
        </row>
        <row r="426">
          <cell r="A426">
            <v>2060205</v>
          </cell>
          <cell r="B426" t="str">
            <v>重大科学工程</v>
          </cell>
        </row>
        <row r="427">
          <cell r="A427">
            <v>2060206</v>
          </cell>
          <cell r="B427" t="str">
            <v>专项基础科研</v>
          </cell>
        </row>
        <row r="428">
          <cell r="A428">
            <v>2060207</v>
          </cell>
          <cell r="B428" t="str">
            <v>专项技术基础</v>
          </cell>
        </row>
        <row r="429">
          <cell r="A429">
            <v>2060208</v>
          </cell>
          <cell r="B429" t="str">
            <v>科技人才队伍建设</v>
          </cell>
        </row>
        <row r="430">
          <cell r="A430">
            <v>2060299</v>
          </cell>
          <cell r="B430" t="str">
            <v>其他基础研究支出</v>
          </cell>
        </row>
        <row r="431">
          <cell r="A431">
            <v>20603</v>
          </cell>
          <cell r="B431" t="str">
            <v>应用研究</v>
          </cell>
          <cell r="C431">
            <v>0</v>
          </cell>
          <cell r="D431">
            <v>0</v>
          </cell>
        </row>
        <row r="432">
          <cell r="A432">
            <v>2060301</v>
          </cell>
          <cell r="B432" t="str">
            <v>机构运行</v>
          </cell>
        </row>
        <row r="433">
          <cell r="A433">
            <v>2060302</v>
          </cell>
          <cell r="B433" t="str">
            <v>社会公益研究</v>
          </cell>
        </row>
        <row r="434">
          <cell r="A434">
            <v>2060303</v>
          </cell>
          <cell r="B434" t="str">
            <v>高技术研究</v>
          </cell>
        </row>
        <row r="435">
          <cell r="A435">
            <v>2060304</v>
          </cell>
          <cell r="B435" t="str">
            <v>专项科研试制</v>
          </cell>
        </row>
        <row r="436">
          <cell r="A436">
            <v>2060399</v>
          </cell>
          <cell r="B436" t="str">
            <v>其他应用研究支出</v>
          </cell>
        </row>
        <row r="437">
          <cell r="A437">
            <v>20604</v>
          </cell>
          <cell r="B437" t="str">
            <v>技术研究与开发</v>
          </cell>
          <cell r="C437">
            <v>995</v>
          </cell>
          <cell r="D437">
            <v>837</v>
          </cell>
        </row>
        <row r="438">
          <cell r="A438">
            <v>2060401</v>
          </cell>
          <cell r="B438" t="str">
            <v>机构运行</v>
          </cell>
        </row>
        <row r="439">
          <cell r="A439">
            <v>2060404</v>
          </cell>
          <cell r="B439" t="str">
            <v>科技成果转化与扩散</v>
          </cell>
        </row>
        <row r="440">
          <cell r="A440">
            <v>2060405</v>
          </cell>
          <cell r="B440" t="str">
            <v>共性技术研究与开发</v>
          </cell>
        </row>
        <row r="441">
          <cell r="A441">
            <v>2060499</v>
          </cell>
          <cell r="B441" t="str">
            <v>其他技术研究与开发支出</v>
          </cell>
          <cell r="C441">
            <v>995</v>
          </cell>
          <cell r="D441">
            <v>837</v>
          </cell>
        </row>
        <row r="442">
          <cell r="A442">
            <v>20605</v>
          </cell>
          <cell r="B442" t="str">
            <v>科技条件与服务</v>
          </cell>
          <cell r="C442">
            <v>0</v>
          </cell>
          <cell r="D442">
            <v>0</v>
          </cell>
        </row>
        <row r="443">
          <cell r="A443">
            <v>2060501</v>
          </cell>
          <cell r="B443" t="str">
            <v>机构运行</v>
          </cell>
        </row>
        <row r="444">
          <cell r="A444">
            <v>2060502</v>
          </cell>
          <cell r="B444" t="str">
            <v>技术创新服务体系</v>
          </cell>
        </row>
        <row r="445">
          <cell r="A445">
            <v>2060503</v>
          </cell>
          <cell r="B445" t="str">
            <v>科技条件专项</v>
          </cell>
        </row>
        <row r="446">
          <cell r="A446">
            <v>2060599</v>
          </cell>
          <cell r="B446" t="str">
            <v>其他科技条件与服务支出</v>
          </cell>
        </row>
        <row r="447">
          <cell r="A447">
            <v>20606</v>
          </cell>
          <cell r="B447" t="str">
            <v>社会科学</v>
          </cell>
          <cell r="C447">
            <v>0</v>
          </cell>
          <cell r="D447">
            <v>0</v>
          </cell>
        </row>
        <row r="448">
          <cell r="A448">
            <v>2060601</v>
          </cell>
          <cell r="B448" t="str">
            <v>社会科学研究机构</v>
          </cell>
        </row>
        <row r="449">
          <cell r="A449">
            <v>2060602</v>
          </cell>
          <cell r="B449" t="str">
            <v>社会科学研究</v>
          </cell>
        </row>
        <row r="450">
          <cell r="A450">
            <v>2060603</v>
          </cell>
          <cell r="B450" t="str">
            <v>社科基金支出</v>
          </cell>
        </row>
        <row r="451">
          <cell r="A451">
            <v>2060699</v>
          </cell>
          <cell r="B451" t="str">
            <v>其他社会科学支出</v>
          </cell>
        </row>
        <row r="452">
          <cell r="A452">
            <v>20607</v>
          </cell>
          <cell r="B452" t="str">
            <v>科学技术普及</v>
          </cell>
          <cell r="C452">
            <v>0</v>
          </cell>
          <cell r="D452">
            <v>45</v>
          </cell>
        </row>
        <row r="453">
          <cell r="A453">
            <v>2060701</v>
          </cell>
          <cell r="B453" t="str">
            <v>机构运行</v>
          </cell>
        </row>
        <row r="454">
          <cell r="A454">
            <v>2060702</v>
          </cell>
          <cell r="B454" t="str">
            <v>科普活动</v>
          </cell>
        </row>
        <row r="454">
          <cell r="D454">
            <v>40</v>
          </cell>
        </row>
        <row r="455">
          <cell r="A455">
            <v>2060703</v>
          </cell>
          <cell r="B455" t="str">
            <v>青少年科技活动</v>
          </cell>
        </row>
        <row r="456">
          <cell r="A456">
            <v>2060704</v>
          </cell>
          <cell r="B456" t="str">
            <v>学术交流活动</v>
          </cell>
        </row>
        <row r="457">
          <cell r="A457">
            <v>2060705</v>
          </cell>
          <cell r="B457" t="str">
            <v>科技馆站</v>
          </cell>
        </row>
        <row r="458">
          <cell r="A458">
            <v>2060799</v>
          </cell>
          <cell r="B458" t="str">
            <v>其他科学技术普及支出</v>
          </cell>
        </row>
        <row r="458">
          <cell r="D458">
            <v>5</v>
          </cell>
        </row>
        <row r="459">
          <cell r="A459">
            <v>20608</v>
          </cell>
          <cell r="B459" t="str">
            <v>科技交流与合作</v>
          </cell>
          <cell r="C459">
            <v>0</v>
          </cell>
          <cell r="D459">
            <v>0</v>
          </cell>
        </row>
        <row r="460">
          <cell r="A460">
            <v>2060801</v>
          </cell>
          <cell r="B460" t="str">
            <v>国际交流与合作</v>
          </cell>
        </row>
        <row r="461">
          <cell r="A461">
            <v>2060802</v>
          </cell>
          <cell r="B461" t="str">
            <v>重大科技合作项目</v>
          </cell>
        </row>
        <row r="462">
          <cell r="A462">
            <v>2060899</v>
          </cell>
          <cell r="B462" t="str">
            <v>其他科技交流与合作支出</v>
          </cell>
        </row>
        <row r="463">
          <cell r="A463">
            <v>20609</v>
          </cell>
          <cell r="B463" t="str">
            <v>科技重大项目</v>
          </cell>
          <cell r="C463">
            <v>0</v>
          </cell>
          <cell r="D463">
            <v>0</v>
          </cell>
        </row>
        <row r="464">
          <cell r="A464">
            <v>2060901</v>
          </cell>
          <cell r="B464" t="str">
            <v>科技重大专项</v>
          </cell>
        </row>
        <row r="465">
          <cell r="A465">
            <v>2060902</v>
          </cell>
          <cell r="B465" t="str">
            <v>重点研发计划</v>
          </cell>
        </row>
        <row r="466">
          <cell r="A466">
            <v>2060999</v>
          </cell>
          <cell r="B466" t="str">
            <v>其他科技重大项目</v>
          </cell>
        </row>
        <row r="467">
          <cell r="A467">
            <v>20699</v>
          </cell>
          <cell r="B467" t="str">
            <v>其他科学技术支出</v>
          </cell>
          <cell r="C467">
            <v>0</v>
          </cell>
          <cell r="D467">
            <v>0</v>
          </cell>
        </row>
        <row r="468">
          <cell r="A468">
            <v>2069901</v>
          </cell>
          <cell r="B468" t="str">
            <v>科技奖励</v>
          </cell>
        </row>
        <row r="469">
          <cell r="A469">
            <v>2069902</v>
          </cell>
          <cell r="B469" t="str">
            <v>核应急</v>
          </cell>
        </row>
        <row r="470">
          <cell r="A470">
            <v>2069903</v>
          </cell>
          <cell r="B470" t="str">
            <v>转制科研机构</v>
          </cell>
        </row>
        <row r="471">
          <cell r="A471">
            <v>2069999</v>
          </cell>
          <cell r="B471" t="str">
            <v>其他科学技术支出</v>
          </cell>
        </row>
        <row r="472">
          <cell r="A472">
            <v>207</v>
          </cell>
          <cell r="B472" t="str">
            <v>七、文化旅游体育与传媒支出</v>
          </cell>
          <cell r="C472">
            <v>95</v>
          </cell>
          <cell r="D472">
            <v>83</v>
          </cell>
        </row>
        <row r="473">
          <cell r="A473">
            <v>20701</v>
          </cell>
          <cell r="B473" t="str">
            <v>文化和旅游</v>
          </cell>
          <cell r="C473">
            <v>70</v>
          </cell>
          <cell r="D473">
            <v>26</v>
          </cell>
        </row>
        <row r="474">
          <cell r="A474">
            <v>2070101</v>
          </cell>
          <cell r="B474" t="str">
            <v>行政运行</v>
          </cell>
          <cell r="C474">
            <v>63</v>
          </cell>
        </row>
        <row r="475">
          <cell r="A475">
            <v>2070102</v>
          </cell>
          <cell r="B475" t="str">
            <v>一般行政管理事务</v>
          </cell>
        </row>
        <row r="476">
          <cell r="A476">
            <v>2070103</v>
          </cell>
          <cell r="B476" t="str">
            <v>机关服务</v>
          </cell>
        </row>
        <row r="477">
          <cell r="A477">
            <v>2070104</v>
          </cell>
          <cell r="B477" t="str">
            <v>图书馆</v>
          </cell>
        </row>
        <row r="478">
          <cell r="A478">
            <v>2070105</v>
          </cell>
          <cell r="B478" t="str">
            <v>文化展示及纪念机构</v>
          </cell>
        </row>
        <row r="479">
          <cell r="A479">
            <v>2070106</v>
          </cell>
          <cell r="B479" t="str">
            <v>艺术表演场所</v>
          </cell>
        </row>
        <row r="480">
          <cell r="A480">
            <v>2070107</v>
          </cell>
          <cell r="B480" t="str">
            <v>艺术表演团体</v>
          </cell>
        </row>
        <row r="481">
          <cell r="A481">
            <v>2070108</v>
          </cell>
          <cell r="B481" t="str">
            <v>文化活动</v>
          </cell>
        </row>
        <row r="482">
          <cell r="A482">
            <v>2070109</v>
          </cell>
          <cell r="B482" t="str">
            <v>群众文化</v>
          </cell>
        </row>
        <row r="483">
          <cell r="A483">
            <v>2070110</v>
          </cell>
          <cell r="B483" t="str">
            <v>文化和旅游交流与合作</v>
          </cell>
        </row>
        <row r="484">
          <cell r="A484">
            <v>2070111</v>
          </cell>
          <cell r="B484" t="str">
            <v>文化创作与保护</v>
          </cell>
        </row>
        <row r="485">
          <cell r="A485">
            <v>2070112</v>
          </cell>
          <cell r="B485" t="str">
            <v>文化和旅游市场管理</v>
          </cell>
        </row>
        <row r="486">
          <cell r="A486">
            <v>2070113</v>
          </cell>
          <cell r="B486" t="str">
            <v>旅游宣传</v>
          </cell>
        </row>
        <row r="487">
          <cell r="A487">
            <v>2070114</v>
          </cell>
          <cell r="B487" t="str">
            <v>文化和旅游管理事务</v>
          </cell>
        </row>
        <row r="488">
          <cell r="A488">
            <v>2070199</v>
          </cell>
          <cell r="B488" t="str">
            <v>其他文化和旅游支出</v>
          </cell>
          <cell r="C488">
            <v>7</v>
          </cell>
          <cell r="D488">
            <v>26</v>
          </cell>
        </row>
        <row r="489">
          <cell r="A489">
            <v>20702</v>
          </cell>
          <cell r="B489" t="str">
            <v>文物</v>
          </cell>
          <cell r="C489">
            <v>25</v>
          </cell>
          <cell r="D489">
            <v>45</v>
          </cell>
        </row>
        <row r="490">
          <cell r="A490">
            <v>2070201</v>
          </cell>
          <cell r="B490" t="str">
            <v>行政运行</v>
          </cell>
        </row>
        <row r="491">
          <cell r="A491">
            <v>2070202</v>
          </cell>
          <cell r="B491" t="str">
            <v>一般行政管理事务</v>
          </cell>
          <cell r="C491">
            <v>12</v>
          </cell>
          <cell r="D491">
            <v>25</v>
          </cell>
        </row>
        <row r="492">
          <cell r="A492">
            <v>2070203</v>
          </cell>
          <cell r="B492" t="str">
            <v>机关服务</v>
          </cell>
        </row>
        <row r="493">
          <cell r="A493">
            <v>2070204</v>
          </cell>
          <cell r="B493" t="str">
            <v>文物保护</v>
          </cell>
          <cell r="C493">
            <v>13</v>
          </cell>
          <cell r="D493">
            <v>20</v>
          </cell>
        </row>
        <row r="494">
          <cell r="A494">
            <v>2070205</v>
          </cell>
          <cell r="B494" t="str">
            <v>博物馆</v>
          </cell>
        </row>
        <row r="495">
          <cell r="A495">
            <v>2070206</v>
          </cell>
          <cell r="B495" t="str">
            <v>历史名城与古迹</v>
          </cell>
        </row>
        <row r="496">
          <cell r="A496">
            <v>2070299</v>
          </cell>
          <cell r="B496" t="str">
            <v>其他文物支出</v>
          </cell>
        </row>
        <row r="497">
          <cell r="A497">
            <v>20703</v>
          </cell>
          <cell r="B497" t="str">
            <v>体育</v>
          </cell>
          <cell r="C497">
            <v>0</v>
          </cell>
          <cell r="D497">
            <v>0</v>
          </cell>
        </row>
        <row r="498">
          <cell r="A498">
            <v>2070301</v>
          </cell>
          <cell r="B498" t="str">
            <v>行政运行</v>
          </cell>
        </row>
        <row r="499">
          <cell r="A499">
            <v>2070302</v>
          </cell>
          <cell r="B499" t="str">
            <v>一般行政管理事务</v>
          </cell>
        </row>
        <row r="500">
          <cell r="A500">
            <v>2070303</v>
          </cell>
          <cell r="B500" t="str">
            <v>机关服务</v>
          </cell>
        </row>
        <row r="501">
          <cell r="A501">
            <v>2070304</v>
          </cell>
          <cell r="B501" t="str">
            <v>运动项目管理</v>
          </cell>
        </row>
        <row r="502">
          <cell r="A502">
            <v>2070305</v>
          </cell>
          <cell r="B502" t="str">
            <v>体育竞赛</v>
          </cell>
        </row>
        <row r="503">
          <cell r="A503">
            <v>2070306</v>
          </cell>
          <cell r="B503" t="str">
            <v>体育训练</v>
          </cell>
        </row>
        <row r="504">
          <cell r="A504">
            <v>2070307</v>
          </cell>
          <cell r="B504" t="str">
            <v>体育场馆</v>
          </cell>
        </row>
        <row r="505">
          <cell r="A505">
            <v>2070308</v>
          </cell>
          <cell r="B505" t="str">
            <v>群众体育</v>
          </cell>
        </row>
        <row r="506">
          <cell r="A506">
            <v>2070309</v>
          </cell>
          <cell r="B506" t="str">
            <v>体育交流与合作</v>
          </cell>
        </row>
        <row r="507">
          <cell r="A507">
            <v>2070399</v>
          </cell>
          <cell r="B507" t="str">
            <v>其他体育支出</v>
          </cell>
        </row>
        <row r="508">
          <cell r="A508">
            <v>20706</v>
          </cell>
          <cell r="B508" t="str">
            <v>新闻出版电影</v>
          </cell>
          <cell r="C508">
            <v>0</v>
          </cell>
          <cell r="D508">
            <v>0</v>
          </cell>
        </row>
        <row r="509">
          <cell r="A509">
            <v>2070601</v>
          </cell>
          <cell r="B509" t="str">
            <v>行政运行</v>
          </cell>
        </row>
        <row r="510">
          <cell r="A510">
            <v>2070602</v>
          </cell>
          <cell r="B510" t="str">
            <v>一般行政管理事务</v>
          </cell>
        </row>
        <row r="511">
          <cell r="A511">
            <v>2070603</v>
          </cell>
          <cell r="B511" t="str">
            <v>机关服务</v>
          </cell>
        </row>
        <row r="512">
          <cell r="A512">
            <v>2070604</v>
          </cell>
          <cell r="B512" t="str">
            <v>新闻通讯</v>
          </cell>
        </row>
        <row r="513">
          <cell r="A513">
            <v>2070605</v>
          </cell>
          <cell r="B513" t="str">
            <v>出版发行</v>
          </cell>
        </row>
        <row r="514">
          <cell r="A514">
            <v>2070606</v>
          </cell>
          <cell r="B514" t="str">
            <v>版权管理</v>
          </cell>
        </row>
        <row r="515">
          <cell r="A515">
            <v>2070607</v>
          </cell>
          <cell r="B515" t="str">
            <v>电影</v>
          </cell>
        </row>
        <row r="516">
          <cell r="A516">
            <v>2070699</v>
          </cell>
          <cell r="B516" t="str">
            <v>其他新闻出版电影支出</v>
          </cell>
        </row>
        <row r="517">
          <cell r="A517">
            <v>20708</v>
          </cell>
          <cell r="B517" t="str">
            <v>广播电视</v>
          </cell>
          <cell r="C517">
            <v>0</v>
          </cell>
          <cell r="D517">
            <v>0</v>
          </cell>
        </row>
        <row r="518">
          <cell r="A518">
            <v>2070801</v>
          </cell>
          <cell r="B518" t="str">
            <v>行政运行</v>
          </cell>
        </row>
        <row r="519">
          <cell r="A519">
            <v>2070802</v>
          </cell>
          <cell r="B519" t="str">
            <v>一般行政管理事务</v>
          </cell>
        </row>
        <row r="520">
          <cell r="A520">
            <v>2070803</v>
          </cell>
          <cell r="B520" t="str">
            <v>机关服务</v>
          </cell>
        </row>
        <row r="521">
          <cell r="A521">
            <v>2070806</v>
          </cell>
          <cell r="B521" t="str">
            <v>监测监管</v>
          </cell>
        </row>
        <row r="522">
          <cell r="A522">
            <v>2070807</v>
          </cell>
          <cell r="B522" t="str">
            <v>传输发射</v>
          </cell>
        </row>
        <row r="523">
          <cell r="A523">
            <v>2070808</v>
          </cell>
          <cell r="B523" t="str">
            <v>广播电视事务</v>
          </cell>
        </row>
        <row r="524">
          <cell r="A524">
            <v>2070899</v>
          </cell>
          <cell r="B524" t="str">
            <v>其他广播电视支出</v>
          </cell>
        </row>
        <row r="525">
          <cell r="A525">
            <v>20799</v>
          </cell>
          <cell r="B525" t="str">
            <v>其他文化旅游体育与传媒支出</v>
          </cell>
          <cell r="C525">
            <v>0</v>
          </cell>
          <cell r="D525">
            <v>12</v>
          </cell>
        </row>
        <row r="526">
          <cell r="A526">
            <v>2079902</v>
          </cell>
          <cell r="B526" t="str">
            <v>宣传文化发展专项支出▼</v>
          </cell>
        </row>
        <row r="527">
          <cell r="A527">
            <v>2079903</v>
          </cell>
          <cell r="B527" t="str">
            <v>文化产业发展专项支出</v>
          </cell>
        </row>
        <row r="528">
          <cell r="A528">
            <v>2079999</v>
          </cell>
          <cell r="B528" t="str">
            <v>其他文化旅游体育与传媒支出</v>
          </cell>
        </row>
        <row r="528">
          <cell r="D528">
            <v>12</v>
          </cell>
        </row>
        <row r="529">
          <cell r="A529">
            <v>208</v>
          </cell>
          <cell r="B529" t="str">
            <v>八、社会保障和就业支出</v>
          </cell>
          <cell r="C529">
            <v>7389</v>
          </cell>
          <cell r="D529">
            <v>7645</v>
          </cell>
        </row>
        <row r="530">
          <cell r="A530">
            <v>20801</v>
          </cell>
          <cell r="B530" t="str">
            <v>人力资源和社会保障管理事务</v>
          </cell>
          <cell r="C530">
            <v>75</v>
          </cell>
          <cell r="D530">
            <v>6</v>
          </cell>
        </row>
        <row r="531">
          <cell r="A531">
            <v>2080101</v>
          </cell>
          <cell r="B531" t="str">
            <v>行政运行</v>
          </cell>
          <cell r="C531">
            <v>75</v>
          </cell>
        </row>
        <row r="532">
          <cell r="A532">
            <v>2080102</v>
          </cell>
          <cell r="B532" t="str">
            <v>一般行政管理事务</v>
          </cell>
        </row>
        <row r="533">
          <cell r="A533">
            <v>2080103</v>
          </cell>
          <cell r="B533" t="str">
            <v>机关服务</v>
          </cell>
        </row>
        <row r="534">
          <cell r="A534">
            <v>2080104</v>
          </cell>
          <cell r="B534" t="str">
            <v>综合业务管理</v>
          </cell>
        </row>
        <row r="535">
          <cell r="A535">
            <v>2080105</v>
          </cell>
          <cell r="B535" t="str">
            <v>劳动保障监察</v>
          </cell>
        </row>
        <row r="536">
          <cell r="A536">
            <v>2080106</v>
          </cell>
          <cell r="B536" t="str">
            <v>就业管理事务</v>
          </cell>
        </row>
        <row r="537">
          <cell r="A537">
            <v>2080107</v>
          </cell>
          <cell r="B537" t="str">
            <v>社会保险业务管理事务</v>
          </cell>
        </row>
        <row r="538">
          <cell r="A538">
            <v>2080108</v>
          </cell>
          <cell r="B538" t="str">
            <v>信息化建设</v>
          </cell>
        </row>
        <row r="539">
          <cell r="A539">
            <v>2080109</v>
          </cell>
          <cell r="B539" t="str">
            <v>社会保险经办机构</v>
          </cell>
        </row>
        <row r="539">
          <cell r="D539">
            <v>6</v>
          </cell>
        </row>
        <row r="540">
          <cell r="A540">
            <v>2080110</v>
          </cell>
          <cell r="B540" t="str">
            <v>劳动关系和维权</v>
          </cell>
        </row>
        <row r="541">
          <cell r="A541">
            <v>2080111</v>
          </cell>
          <cell r="B541" t="str">
            <v>公共就业服务和职业技能鉴定机构</v>
          </cell>
        </row>
        <row r="542">
          <cell r="A542">
            <v>2080112</v>
          </cell>
          <cell r="B542" t="str">
            <v>劳动人事争议调解仲裁</v>
          </cell>
        </row>
        <row r="543">
          <cell r="A543">
            <v>2080113</v>
          </cell>
          <cell r="B543" t="str">
            <v>政府特殊津贴</v>
          </cell>
        </row>
        <row r="544">
          <cell r="A544">
            <v>2080114</v>
          </cell>
          <cell r="B544" t="str">
            <v>资助留学回国人员</v>
          </cell>
        </row>
        <row r="545">
          <cell r="A545">
            <v>2080115</v>
          </cell>
          <cell r="B545" t="str">
            <v>博士后日常经费</v>
          </cell>
        </row>
        <row r="546">
          <cell r="A546">
            <v>2080116</v>
          </cell>
          <cell r="B546" t="str">
            <v>引进人才费用</v>
          </cell>
        </row>
        <row r="547">
          <cell r="A547">
            <v>2080150</v>
          </cell>
          <cell r="B547" t="str">
            <v>事业运行</v>
          </cell>
        </row>
        <row r="548">
          <cell r="A548">
            <v>2080199</v>
          </cell>
          <cell r="B548" t="str">
            <v>其他人力资源和社会保障管理事务支出</v>
          </cell>
        </row>
        <row r="549">
          <cell r="A549">
            <v>20802</v>
          </cell>
          <cell r="B549" t="str">
            <v>民政管理事务</v>
          </cell>
          <cell r="C549">
            <v>756</v>
          </cell>
          <cell r="D549">
            <v>103</v>
          </cell>
        </row>
        <row r="550">
          <cell r="A550">
            <v>2080201</v>
          </cell>
          <cell r="B550" t="str">
            <v>行政运行</v>
          </cell>
        </row>
        <row r="551">
          <cell r="A551">
            <v>2080202</v>
          </cell>
          <cell r="B551" t="str">
            <v>一般行政管理事务</v>
          </cell>
        </row>
        <row r="552">
          <cell r="A552">
            <v>2080203</v>
          </cell>
          <cell r="B552" t="str">
            <v>机关服务</v>
          </cell>
        </row>
        <row r="553">
          <cell r="A553">
            <v>2080206</v>
          </cell>
          <cell r="B553" t="str">
            <v>社会组织管理</v>
          </cell>
        </row>
        <row r="554">
          <cell r="A554">
            <v>2080207</v>
          </cell>
          <cell r="B554" t="str">
            <v>行政区划和地名管理</v>
          </cell>
        </row>
        <row r="555">
          <cell r="A555">
            <v>2080208</v>
          </cell>
          <cell r="B555" t="str">
            <v>基层政权建设和社区治理▼</v>
          </cell>
          <cell r="C555">
            <v>676</v>
          </cell>
        </row>
        <row r="556">
          <cell r="A556">
            <v>2080209</v>
          </cell>
          <cell r="B556" t="str">
            <v>老龄事务▲</v>
          </cell>
        </row>
        <row r="557">
          <cell r="A557">
            <v>2080299</v>
          </cell>
          <cell r="B557" t="str">
            <v>其他民政管理事务支出</v>
          </cell>
          <cell r="C557">
            <v>80</v>
          </cell>
          <cell r="D557">
            <v>103</v>
          </cell>
        </row>
        <row r="558">
          <cell r="A558">
            <v>20804</v>
          </cell>
          <cell r="B558" t="str">
            <v>补充全国社会保障基金</v>
          </cell>
          <cell r="C558">
            <v>0</v>
          </cell>
          <cell r="D558">
            <v>0</v>
          </cell>
        </row>
        <row r="559">
          <cell r="A559">
            <v>2080402</v>
          </cell>
          <cell r="B559" t="str">
            <v>用一般公共预算补充基金</v>
          </cell>
        </row>
        <row r="560">
          <cell r="A560">
            <v>20805</v>
          </cell>
          <cell r="B560" t="str">
            <v>行政事业单位养老支出</v>
          </cell>
          <cell r="C560">
            <v>2998</v>
          </cell>
          <cell r="D560">
            <v>3160</v>
          </cell>
        </row>
        <row r="561">
          <cell r="A561">
            <v>2080501</v>
          </cell>
          <cell r="B561" t="str">
            <v>行政单位离退休</v>
          </cell>
          <cell r="C561">
            <v>112</v>
          </cell>
          <cell r="D561">
            <v>96</v>
          </cell>
        </row>
        <row r="562">
          <cell r="A562">
            <v>2080502</v>
          </cell>
          <cell r="B562" t="str">
            <v>事业单位离退休</v>
          </cell>
          <cell r="C562">
            <v>529</v>
          </cell>
          <cell r="D562">
            <v>602</v>
          </cell>
        </row>
        <row r="563">
          <cell r="A563">
            <v>2080503</v>
          </cell>
          <cell r="B563" t="str">
            <v>离退休人员管理机构</v>
          </cell>
        </row>
        <row r="564">
          <cell r="A564">
            <v>2080505</v>
          </cell>
          <cell r="B564" t="str">
            <v>机关事业单位基本养老保险缴费支出</v>
          </cell>
          <cell r="C564">
            <v>2019</v>
          </cell>
          <cell r="D564">
            <v>2452</v>
          </cell>
        </row>
        <row r="565">
          <cell r="A565">
            <v>2080506</v>
          </cell>
          <cell r="B565" t="str">
            <v>机关事业单位职业年金缴费支出</v>
          </cell>
          <cell r="C565">
            <v>196</v>
          </cell>
          <cell r="D565">
            <v>10</v>
          </cell>
        </row>
        <row r="566">
          <cell r="A566">
            <v>2080507</v>
          </cell>
          <cell r="B566" t="str">
            <v>对机关事业单位基本养老保险基金的补助</v>
          </cell>
          <cell r="C566">
            <v>142</v>
          </cell>
        </row>
        <row r="567">
          <cell r="A567">
            <v>2080508</v>
          </cell>
          <cell r="B567" t="str">
            <v>对机关事业单位职业年金的补助</v>
          </cell>
        </row>
        <row r="568">
          <cell r="A568">
            <v>2080599</v>
          </cell>
          <cell r="B568" t="str">
            <v>其他行政事业单位养老支出</v>
          </cell>
        </row>
        <row r="569">
          <cell r="A569">
            <v>20806</v>
          </cell>
          <cell r="B569" t="str">
            <v>企业改革补助</v>
          </cell>
          <cell r="C569">
            <v>0</v>
          </cell>
          <cell r="D569">
            <v>0</v>
          </cell>
        </row>
        <row r="570">
          <cell r="A570">
            <v>2080601</v>
          </cell>
          <cell r="B570" t="str">
            <v>企业关闭破产补助</v>
          </cell>
        </row>
        <row r="571">
          <cell r="A571">
            <v>2080602</v>
          </cell>
          <cell r="B571" t="str">
            <v>厂办大集体改革补助</v>
          </cell>
        </row>
        <row r="572">
          <cell r="A572">
            <v>2080699</v>
          </cell>
          <cell r="B572" t="str">
            <v>其他企业改革发展补助</v>
          </cell>
        </row>
        <row r="573">
          <cell r="A573">
            <v>20807</v>
          </cell>
          <cell r="B573" t="str">
            <v>就业补助</v>
          </cell>
          <cell r="C573">
            <v>962</v>
          </cell>
          <cell r="D573">
            <v>1128</v>
          </cell>
        </row>
        <row r="574">
          <cell r="A574">
            <v>2080701</v>
          </cell>
          <cell r="B574" t="str">
            <v>就业创业服务补助★</v>
          </cell>
        </row>
        <row r="575">
          <cell r="A575">
            <v>2080702</v>
          </cell>
          <cell r="B575" t="str">
            <v>职业培训补贴</v>
          </cell>
        </row>
        <row r="576">
          <cell r="A576">
            <v>2080704</v>
          </cell>
          <cell r="B576" t="str">
            <v>社会保险补贴</v>
          </cell>
        </row>
        <row r="577">
          <cell r="A577">
            <v>2080705</v>
          </cell>
          <cell r="B577" t="str">
            <v>公益性岗位补贴</v>
          </cell>
        </row>
        <row r="578">
          <cell r="A578">
            <v>2080709</v>
          </cell>
          <cell r="B578" t="str">
            <v>职业技能评价补贴★</v>
          </cell>
        </row>
        <row r="579">
          <cell r="A579">
            <v>2080711</v>
          </cell>
          <cell r="B579" t="str">
            <v>就业见习补贴</v>
          </cell>
          <cell r="C579">
            <v>1</v>
          </cell>
          <cell r="D579">
            <v>105</v>
          </cell>
        </row>
        <row r="580">
          <cell r="A580">
            <v>2080712</v>
          </cell>
          <cell r="B580" t="str">
            <v>高技能人才培养补助</v>
          </cell>
        </row>
        <row r="581">
          <cell r="A581">
            <v>2080713</v>
          </cell>
          <cell r="B581" t="str">
            <v>求职和创业补贴★</v>
          </cell>
        </row>
        <row r="582">
          <cell r="A582">
            <v>2080799</v>
          </cell>
          <cell r="B582" t="str">
            <v>其他就业补助支出</v>
          </cell>
          <cell r="C582">
            <v>961</v>
          </cell>
          <cell r="D582">
            <v>1023</v>
          </cell>
        </row>
        <row r="583">
          <cell r="A583">
            <v>20808</v>
          </cell>
          <cell r="B583" t="str">
            <v>抚恤</v>
          </cell>
          <cell r="C583">
            <v>506</v>
          </cell>
          <cell r="D583">
            <v>852</v>
          </cell>
        </row>
        <row r="584">
          <cell r="A584">
            <v>2080801</v>
          </cell>
          <cell r="B584" t="str">
            <v>死亡抚恤</v>
          </cell>
          <cell r="C584">
            <v>64</v>
          </cell>
          <cell r="D584">
            <v>1</v>
          </cell>
        </row>
        <row r="585">
          <cell r="A585">
            <v>2080802</v>
          </cell>
          <cell r="B585" t="str">
            <v>伤残抚恤</v>
          </cell>
        </row>
        <row r="586">
          <cell r="A586">
            <v>2080803</v>
          </cell>
          <cell r="B586" t="str">
            <v>在乡复员、退伍军人生活补助</v>
          </cell>
          <cell r="C586">
            <v>7</v>
          </cell>
          <cell r="D586">
            <v>589</v>
          </cell>
        </row>
        <row r="587">
          <cell r="A587">
            <v>2080805</v>
          </cell>
          <cell r="B587" t="str">
            <v>义务兵优待</v>
          </cell>
          <cell r="C587">
            <v>233</v>
          </cell>
          <cell r="D587">
            <v>224</v>
          </cell>
        </row>
        <row r="588">
          <cell r="A588">
            <v>2080806</v>
          </cell>
          <cell r="B588" t="str">
            <v>农村籍退役士兵老年生活补助</v>
          </cell>
        </row>
        <row r="589">
          <cell r="A589">
            <v>2080807</v>
          </cell>
          <cell r="B589" t="str">
            <v>光荣院</v>
          </cell>
        </row>
        <row r="590">
          <cell r="A590">
            <v>2080808</v>
          </cell>
          <cell r="B590" t="str">
            <v>褒扬纪念</v>
          </cell>
        </row>
        <row r="591">
          <cell r="A591">
            <v>2080899</v>
          </cell>
          <cell r="B591" t="str">
            <v>其他优抚支出</v>
          </cell>
          <cell r="C591">
            <v>202</v>
          </cell>
          <cell r="D591">
            <v>38</v>
          </cell>
        </row>
        <row r="592">
          <cell r="A592">
            <v>20809</v>
          </cell>
          <cell r="B592" t="str">
            <v>退役安置</v>
          </cell>
          <cell r="C592">
            <v>146</v>
          </cell>
          <cell r="D592">
            <v>328</v>
          </cell>
        </row>
        <row r="593">
          <cell r="A593">
            <v>2080901</v>
          </cell>
          <cell r="B593" t="str">
            <v>退役士兵安置</v>
          </cell>
          <cell r="C593">
            <v>118</v>
          </cell>
          <cell r="D593">
            <v>322</v>
          </cell>
        </row>
        <row r="594">
          <cell r="A594">
            <v>2080902</v>
          </cell>
          <cell r="B594" t="str">
            <v>军队移交政府的离退休人员安置</v>
          </cell>
        </row>
        <row r="595">
          <cell r="A595">
            <v>2080903</v>
          </cell>
          <cell r="B595" t="str">
            <v>军队移交政府离退休干部管理机构</v>
          </cell>
        </row>
        <row r="596">
          <cell r="A596">
            <v>2080904</v>
          </cell>
          <cell r="B596" t="str">
            <v>退役士兵管理教育</v>
          </cell>
          <cell r="C596">
            <v>4</v>
          </cell>
          <cell r="D596">
            <v>3</v>
          </cell>
        </row>
        <row r="597">
          <cell r="A597">
            <v>2080905</v>
          </cell>
          <cell r="B597" t="str">
            <v>军队转业干部安置</v>
          </cell>
        </row>
        <row r="597">
          <cell r="D597">
            <v>3</v>
          </cell>
        </row>
        <row r="598">
          <cell r="A598">
            <v>2080999</v>
          </cell>
          <cell r="B598" t="str">
            <v>其他退役安置支出</v>
          </cell>
          <cell r="C598">
            <v>24</v>
          </cell>
        </row>
        <row r="599">
          <cell r="A599">
            <v>20810</v>
          </cell>
          <cell r="B599" t="str">
            <v>社会福利</v>
          </cell>
          <cell r="C599">
            <v>203</v>
          </cell>
          <cell r="D599">
            <v>486</v>
          </cell>
        </row>
        <row r="600">
          <cell r="A600">
            <v>2081001</v>
          </cell>
          <cell r="B600" t="str">
            <v>儿童福利</v>
          </cell>
          <cell r="C600">
            <v>1</v>
          </cell>
        </row>
        <row r="601">
          <cell r="A601">
            <v>2081002</v>
          </cell>
          <cell r="B601" t="str">
            <v>老年福利</v>
          </cell>
          <cell r="C601">
            <v>63</v>
          </cell>
          <cell r="D601">
            <v>71</v>
          </cell>
        </row>
        <row r="602">
          <cell r="A602">
            <v>2081003</v>
          </cell>
          <cell r="B602" t="str">
            <v>康复辅具</v>
          </cell>
        </row>
        <row r="603">
          <cell r="A603">
            <v>2081004</v>
          </cell>
          <cell r="B603" t="str">
            <v>殡葬</v>
          </cell>
          <cell r="C603">
            <v>129</v>
          </cell>
          <cell r="D603">
            <v>125</v>
          </cell>
        </row>
        <row r="604">
          <cell r="A604">
            <v>2081005</v>
          </cell>
          <cell r="B604" t="str">
            <v>社会福利事业单位</v>
          </cell>
        </row>
        <row r="605">
          <cell r="A605">
            <v>2081006</v>
          </cell>
          <cell r="B605" t="str">
            <v>养老服务</v>
          </cell>
          <cell r="C605">
            <v>10</v>
          </cell>
          <cell r="D605">
            <v>290</v>
          </cell>
        </row>
        <row r="606">
          <cell r="A606">
            <v>2081099</v>
          </cell>
          <cell r="B606" t="str">
            <v>其他社会福利支出</v>
          </cell>
        </row>
        <row r="607">
          <cell r="A607">
            <v>20811</v>
          </cell>
          <cell r="B607" t="str">
            <v>残疾人事业</v>
          </cell>
          <cell r="C607">
            <v>83</v>
          </cell>
          <cell r="D607">
            <v>124</v>
          </cell>
        </row>
        <row r="608">
          <cell r="A608">
            <v>2081101</v>
          </cell>
          <cell r="B608" t="str">
            <v>行政运行</v>
          </cell>
        </row>
        <row r="608">
          <cell r="D608">
            <v>4</v>
          </cell>
        </row>
        <row r="609">
          <cell r="A609">
            <v>2081102</v>
          </cell>
          <cell r="B609" t="str">
            <v>一般行政管理事务</v>
          </cell>
        </row>
        <row r="609">
          <cell r="D609">
            <v>7</v>
          </cell>
        </row>
        <row r="610">
          <cell r="A610">
            <v>2081103</v>
          </cell>
          <cell r="B610" t="str">
            <v>机关服务</v>
          </cell>
        </row>
        <row r="611">
          <cell r="A611">
            <v>2081104</v>
          </cell>
          <cell r="B611" t="str">
            <v>残疾人康复</v>
          </cell>
          <cell r="C611">
            <v>6</v>
          </cell>
          <cell r="D611">
            <v>35</v>
          </cell>
        </row>
        <row r="612">
          <cell r="A612">
            <v>2081105</v>
          </cell>
          <cell r="B612" t="str">
            <v>残疾人就业</v>
          </cell>
          <cell r="C612">
            <v>14</v>
          </cell>
          <cell r="D612">
            <v>10</v>
          </cell>
        </row>
        <row r="613">
          <cell r="A613">
            <v>2081106</v>
          </cell>
          <cell r="B613" t="str">
            <v>残疾人体育</v>
          </cell>
        </row>
        <row r="614">
          <cell r="A614">
            <v>2081107</v>
          </cell>
          <cell r="B614" t="str">
            <v>残疾人生活和护理补贴</v>
          </cell>
          <cell r="C614">
            <v>62</v>
          </cell>
          <cell r="D614">
            <v>68</v>
          </cell>
        </row>
        <row r="615">
          <cell r="A615">
            <v>2081199</v>
          </cell>
          <cell r="B615" t="str">
            <v>其他残疾人事业支出</v>
          </cell>
          <cell r="C615">
            <v>1</v>
          </cell>
        </row>
        <row r="616">
          <cell r="A616">
            <v>20816</v>
          </cell>
          <cell r="B616" t="str">
            <v>红十字事业</v>
          </cell>
          <cell r="C616">
            <v>0</v>
          </cell>
          <cell r="D616">
            <v>0</v>
          </cell>
        </row>
        <row r="617">
          <cell r="A617">
            <v>2081601</v>
          </cell>
          <cell r="B617" t="str">
            <v>行政运行</v>
          </cell>
        </row>
        <row r="618">
          <cell r="A618">
            <v>2081602</v>
          </cell>
          <cell r="B618" t="str">
            <v>一般行政管理事务</v>
          </cell>
        </row>
        <row r="619">
          <cell r="A619">
            <v>2081603</v>
          </cell>
          <cell r="B619" t="str">
            <v>机关服务</v>
          </cell>
        </row>
        <row r="620">
          <cell r="A620">
            <v>2081650</v>
          </cell>
          <cell r="B620" t="str">
            <v>事业运行</v>
          </cell>
        </row>
        <row r="621">
          <cell r="A621">
            <v>2081699</v>
          </cell>
          <cell r="B621" t="str">
            <v>其他红十字事业支出</v>
          </cell>
        </row>
        <row r="622">
          <cell r="A622">
            <v>20819</v>
          </cell>
          <cell r="B622" t="str">
            <v>最低生活保障</v>
          </cell>
          <cell r="C622">
            <v>430</v>
          </cell>
          <cell r="D622">
            <v>1061</v>
          </cell>
        </row>
        <row r="623">
          <cell r="A623">
            <v>2081901</v>
          </cell>
          <cell r="B623" t="str">
            <v>城市最低生活保障金支出</v>
          </cell>
          <cell r="C623">
            <v>324</v>
          </cell>
          <cell r="D623">
            <v>85</v>
          </cell>
        </row>
        <row r="624">
          <cell r="A624">
            <v>2081902</v>
          </cell>
          <cell r="B624" t="str">
            <v>农村最低生活保障金支出</v>
          </cell>
          <cell r="C624">
            <v>106</v>
          </cell>
          <cell r="D624">
            <v>976</v>
          </cell>
        </row>
        <row r="625">
          <cell r="A625">
            <v>20820</v>
          </cell>
          <cell r="B625" t="str">
            <v>临时救助</v>
          </cell>
          <cell r="C625">
            <v>0</v>
          </cell>
          <cell r="D625">
            <v>117</v>
          </cell>
        </row>
        <row r="626">
          <cell r="A626">
            <v>2082001</v>
          </cell>
          <cell r="B626" t="str">
            <v>临时救助支出</v>
          </cell>
        </row>
        <row r="626">
          <cell r="D626">
            <v>117</v>
          </cell>
        </row>
        <row r="627">
          <cell r="A627">
            <v>2082002</v>
          </cell>
          <cell r="B627" t="str">
            <v>流浪乞讨人员救助支出</v>
          </cell>
        </row>
        <row r="628">
          <cell r="A628">
            <v>20821</v>
          </cell>
          <cell r="B628" t="str">
            <v>特困人员救助供养</v>
          </cell>
          <cell r="C628">
            <v>2</v>
          </cell>
          <cell r="D628">
            <v>0</v>
          </cell>
        </row>
        <row r="629">
          <cell r="A629">
            <v>2082101</v>
          </cell>
          <cell r="B629" t="str">
            <v>城市特困人员救助供养支出</v>
          </cell>
        </row>
        <row r="630">
          <cell r="A630">
            <v>2082102</v>
          </cell>
          <cell r="B630" t="str">
            <v>农村特困人员救助供养支出</v>
          </cell>
          <cell r="C630">
            <v>2</v>
          </cell>
        </row>
        <row r="631">
          <cell r="A631">
            <v>20824</v>
          </cell>
          <cell r="B631" t="str">
            <v>补充道路交通事故社会救助基金</v>
          </cell>
          <cell r="C631">
            <v>0</v>
          </cell>
          <cell r="D631">
            <v>0</v>
          </cell>
        </row>
        <row r="632">
          <cell r="A632">
            <v>2082401</v>
          </cell>
          <cell r="B632" t="str">
            <v>对道路交通事故社会救助基金的补助</v>
          </cell>
        </row>
        <row r="633">
          <cell r="A633">
            <v>2082402</v>
          </cell>
          <cell r="B633" t="str">
            <v>交强险罚款收入补助基金支出</v>
          </cell>
        </row>
        <row r="634">
          <cell r="A634">
            <v>20825</v>
          </cell>
          <cell r="B634" t="str">
            <v>其他生活救助</v>
          </cell>
          <cell r="C634">
            <v>16</v>
          </cell>
          <cell r="D634">
            <v>10</v>
          </cell>
        </row>
        <row r="635">
          <cell r="A635">
            <v>2082501</v>
          </cell>
          <cell r="B635" t="str">
            <v>其他城市生活救助</v>
          </cell>
          <cell r="C635">
            <v>3</v>
          </cell>
        </row>
        <row r="636">
          <cell r="A636">
            <v>2082502</v>
          </cell>
          <cell r="B636" t="str">
            <v>其他农村生活救助</v>
          </cell>
          <cell r="C636">
            <v>13</v>
          </cell>
          <cell r="D636">
            <v>10</v>
          </cell>
        </row>
        <row r="637">
          <cell r="A637">
            <v>20826</v>
          </cell>
          <cell r="B637" t="str">
            <v>财政对基本养老保险基金的补助</v>
          </cell>
          <cell r="C637">
            <v>1128</v>
          </cell>
          <cell r="D637">
            <v>189</v>
          </cell>
        </row>
        <row r="638">
          <cell r="A638">
            <v>2082601</v>
          </cell>
          <cell r="B638" t="str">
            <v>财政对企业职工基本养老保险基金的补助</v>
          </cell>
        </row>
        <row r="638">
          <cell r="D638">
            <v>79</v>
          </cell>
        </row>
        <row r="639">
          <cell r="A639">
            <v>2082602</v>
          </cell>
          <cell r="B639" t="str">
            <v>财政对城乡居民基本养老保险基金的补助</v>
          </cell>
          <cell r="C639">
            <v>1128</v>
          </cell>
          <cell r="D639">
            <v>110</v>
          </cell>
        </row>
        <row r="640">
          <cell r="A640">
            <v>2082699</v>
          </cell>
          <cell r="B640" t="str">
            <v>财政对其他基本养老保险基金的补助</v>
          </cell>
        </row>
        <row r="641">
          <cell r="A641">
            <v>20827</v>
          </cell>
          <cell r="B641" t="str">
            <v>财政对其他社会保险基金的补助</v>
          </cell>
          <cell r="C641">
            <v>0</v>
          </cell>
          <cell r="D641">
            <v>68</v>
          </cell>
        </row>
        <row r="642">
          <cell r="A642">
            <v>2082701</v>
          </cell>
          <cell r="B642" t="str">
            <v>财政对失业保险基金的补助</v>
          </cell>
        </row>
        <row r="642">
          <cell r="D642">
            <v>68</v>
          </cell>
        </row>
        <row r="643">
          <cell r="A643">
            <v>2082702</v>
          </cell>
          <cell r="B643" t="str">
            <v>财政对工伤保险基金的补助</v>
          </cell>
        </row>
        <row r="644">
          <cell r="A644">
            <v>2082799</v>
          </cell>
          <cell r="B644" t="str">
            <v>其他财政对社会保险基金的补助</v>
          </cell>
        </row>
        <row r="645">
          <cell r="A645">
            <v>20828</v>
          </cell>
          <cell r="B645" t="str">
            <v>退役军人管理事务</v>
          </cell>
          <cell r="C645">
            <v>0</v>
          </cell>
          <cell r="D645">
            <v>0</v>
          </cell>
        </row>
        <row r="646">
          <cell r="A646">
            <v>2082801</v>
          </cell>
          <cell r="B646" t="str">
            <v>行政运行</v>
          </cell>
        </row>
        <row r="647">
          <cell r="A647">
            <v>2082802</v>
          </cell>
          <cell r="B647" t="str">
            <v>一般行政管理事务</v>
          </cell>
        </row>
        <row r="648">
          <cell r="A648">
            <v>2082803</v>
          </cell>
          <cell r="B648" t="str">
            <v>机关服务</v>
          </cell>
        </row>
        <row r="649">
          <cell r="A649">
            <v>2082804</v>
          </cell>
          <cell r="B649" t="str">
            <v>拥军优属</v>
          </cell>
        </row>
        <row r="650">
          <cell r="A650">
            <v>2082805</v>
          </cell>
          <cell r="B650" t="str">
            <v>军供保障</v>
          </cell>
        </row>
        <row r="651">
          <cell r="A651">
            <v>2082806</v>
          </cell>
          <cell r="B651" t="str">
            <v>信息化建设</v>
          </cell>
        </row>
        <row r="652">
          <cell r="A652">
            <v>2082850</v>
          </cell>
          <cell r="B652" t="str">
            <v>事业运行</v>
          </cell>
        </row>
        <row r="653">
          <cell r="A653">
            <v>2082899</v>
          </cell>
          <cell r="B653" t="str">
            <v>其他退役军人事务管理支出</v>
          </cell>
        </row>
        <row r="654">
          <cell r="A654">
            <v>20830</v>
          </cell>
          <cell r="B654" t="str">
            <v>财政代缴社会保险费支出</v>
          </cell>
          <cell r="C654">
            <v>26</v>
          </cell>
          <cell r="D654">
            <v>3</v>
          </cell>
        </row>
        <row r="655">
          <cell r="A655">
            <v>2083001</v>
          </cell>
          <cell r="B655" t="str">
            <v>财政代缴城乡居民基本养老保险费支出</v>
          </cell>
          <cell r="C655">
            <v>8</v>
          </cell>
          <cell r="D655">
            <v>3</v>
          </cell>
        </row>
        <row r="656">
          <cell r="A656">
            <v>2083099</v>
          </cell>
          <cell r="B656" t="str">
            <v>财政代缴其他社会保险费支出</v>
          </cell>
          <cell r="C656">
            <v>18</v>
          </cell>
        </row>
        <row r="657">
          <cell r="A657">
            <v>20899</v>
          </cell>
          <cell r="B657" t="str">
            <v>其他社会保障和就业支出</v>
          </cell>
          <cell r="C657">
            <v>58</v>
          </cell>
          <cell r="D657">
            <v>10</v>
          </cell>
        </row>
        <row r="658">
          <cell r="A658">
            <v>2089999</v>
          </cell>
          <cell r="B658" t="str">
            <v>其他社会保障和就业支出</v>
          </cell>
          <cell r="C658">
            <v>58</v>
          </cell>
          <cell r="D658">
            <v>10</v>
          </cell>
        </row>
        <row r="659">
          <cell r="A659">
            <v>210</v>
          </cell>
          <cell r="B659" t="str">
            <v>九、卫生健康支出</v>
          </cell>
          <cell r="C659">
            <v>3151</v>
          </cell>
          <cell r="D659">
            <v>3948</v>
          </cell>
        </row>
        <row r="660">
          <cell r="A660">
            <v>21001</v>
          </cell>
          <cell r="B660" t="str">
            <v>卫生健康管理事务</v>
          </cell>
          <cell r="C660">
            <v>3</v>
          </cell>
          <cell r="D660">
            <v>3</v>
          </cell>
        </row>
        <row r="661">
          <cell r="A661">
            <v>2100101</v>
          </cell>
          <cell r="B661" t="str">
            <v>行政运行</v>
          </cell>
        </row>
        <row r="662">
          <cell r="A662">
            <v>2100102</v>
          </cell>
          <cell r="B662" t="str">
            <v>一般行政管理事务</v>
          </cell>
        </row>
        <row r="663">
          <cell r="A663">
            <v>2100103</v>
          </cell>
          <cell r="B663" t="str">
            <v>机关服务</v>
          </cell>
        </row>
        <row r="664">
          <cell r="A664">
            <v>2100199</v>
          </cell>
          <cell r="B664" t="str">
            <v>其他卫生健康管理事务支出</v>
          </cell>
          <cell r="C664">
            <v>3</v>
          </cell>
          <cell r="D664">
            <v>3</v>
          </cell>
        </row>
        <row r="665">
          <cell r="A665">
            <v>21002</v>
          </cell>
          <cell r="B665" t="str">
            <v>公立医院</v>
          </cell>
          <cell r="C665">
            <v>0</v>
          </cell>
          <cell r="D665">
            <v>1</v>
          </cell>
        </row>
        <row r="666">
          <cell r="A666">
            <v>2100201</v>
          </cell>
          <cell r="B666" t="str">
            <v>综合医院</v>
          </cell>
        </row>
        <row r="667">
          <cell r="A667">
            <v>2100202</v>
          </cell>
          <cell r="B667" t="str">
            <v>中医（民族）医院</v>
          </cell>
        </row>
        <row r="668">
          <cell r="A668">
            <v>2100203</v>
          </cell>
          <cell r="B668" t="str">
            <v>传染病医院</v>
          </cell>
        </row>
        <row r="669">
          <cell r="A669">
            <v>2100204</v>
          </cell>
          <cell r="B669" t="str">
            <v>职业病防治医院</v>
          </cell>
        </row>
        <row r="670">
          <cell r="A670">
            <v>2100205</v>
          </cell>
          <cell r="B670" t="str">
            <v>精神病医院</v>
          </cell>
        </row>
        <row r="671">
          <cell r="A671">
            <v>2100206</v>
          </cell>
          <cell r="B671" t="str">
            <v>妇幼保健医院</v>
          </cell>
        </row>
        <row r="672">
          <cell r="A672">
            <v>2100207</v>
          </cell>
          <cell r="B672" t="str">
            <v>儿童医院</v>
          </cell>
        </row>
        <row r="673">
          <cell r="A673">
            <v>2100208</v>
          </cell>
          <cell r="B673" t="str">
            <v>其他专科医院</v>
          </cell>
        </row>
        <row r="674">
          <cell r="A674">
            <v>2100209</v>
          </cell>
          <cell r="B674" t="str">
            <v>福利医院</v>
          </cell>
        </row>
        <row r="675">
          <cell r="A675">
            <v>2100210</v>
          </cell>
          <cell r="B675" t="str">
            <v>行业医院</v>
          </cell>
        </row>
        <row r="676">
          <cell r="A676">
            <v>2100211</v>
          </cell>
          <cell r="B676" t="str">
            <v>处理医疗欠费</v>
          </cell>
        </row>
        <row r="677">
          <cell r="A677">
            <v>2100212</v>
          </cell>
          <cell r="B677" t="str">
            <v>康复医院</v>
          </cell>
        </row>
        <row r="678">
          <cell r="A678">
            <v>2100213</v>
          </cell>
          <cell r="B678" t="str">
            <v>优抚医院</v>
          </cell>
        </row>
        <row r="679">
          <cell r="A679">
            <v>2100299</v>
          </cell>
          <cell r="B679" t="str">
            <v>其他公立医院支出</v>
          </cell>
        </row>
        <row r="679">
          <cell r="D679">
            <v>1</v>
          </cell>
        </row>
        <row r="680">
          <cell r="A680">
            <v>21003</v>
          </cell>
          <cell r="B680" t="str">
            <v>基层医疗卫生机构</v>
          </cell>
          <cell r="C680">
            <v>400</v>
          </cell>
          <cell r="D680">
            <v>428</v>
          </cell>
        </row>
        <row r="681">
          <cell r="A681">
            <v>2100301</v>
          </cell>
          <cell r="B681" t="str">
            <v>城市社区卫生机构</v>
          </cell>
        </row>
        <row r="682">
          <cell r="A682">
            <v>2100302</v>
          </cell>
          <cell r="B682" t="str">
            <v>乡镇卫生院</v>
          </cell>
          <cell r="C682">
            <v>249</v>
          </cell>
          <cell r="D682">
            <v>289</v>
          </cell>
        </row>
        <row r="683">
          <cell r="A683">
            <v>2100399</v>
          </cell>
          <cell r="B683" t="str">
            <v>其他基层医疗卫生机构支出</v>
          </cell>
          <cell r="C683">
            <v>151</v>
          </cell>
          <cell r="D683">
            <v>139</v>
          </cell>
        </row>
        <row r="684">
          <cell r="A684">
            <v>21004</v>
          </cell>
          <cell r="B684" t="str">
            <v>公共卫生</v>
          </cell>
          <cell r="C684">
            <v>921</v>
          </cell>
          <cell r="D684">
            <v>1443</v>
          </cell>
        </row>
        <row r="685">
          <cell r="A685">
            <v>2100401</v>
          </cell>
          <cell r="B685" t="str">
            <v>疾病预防控制机构</v>
          </cell>
        </row>
        <row r="686">
          <cell r="A686">
            <v>2100402</v>
          </cell>
          <cell r="B686" t="str">
            <v>卫生监督机构</v>
          </cell>
        </row>
        <row r="687">
          <cell r="A687">
            <v>2100403</v>
          </cell>
          <cell r="B687" t="str">
            <v>妇幼保健机构</v>
          </cell>
        </row>
        <row r="688">
          <cell r="A688">
            <v>2100404</v>
          </cell>
          <cell r="B688" t="str">
            <v>精神卫生机构</v>
          </cell>
        </row>
        <row r="689">
          <cell r="A689">
            <v>2100405</v>
          </cell>
          <cell r="B689" t="str">
            <v>应急救治机构</v>
          </cell>
        </row>
        <row r="690">
          <cell r="A690">
            <v>2100406</v>
          </cell>
          <cell r="B690" t="str">
            <v>采供血机构</v>
          </cell>
        </row>
        <row r="691">
          <cell r="A691">
            <v>2100407</v>
          </cell>
          <cell r="B691" t="str">
            <v>其他专业公共卫生机构</v>
          </cell>
        </row>
        <row r="692">
          <cell r="A692">
            <v>2100408</v>
          </cell>
          <cell r="B692" t="str">
            <v>基本公共卫生服务</v>
          </cell>
          <cell r="C692">
            <v>914</v>
          </cell>
          <cell r="D692">
            <v>1426</v>
          </cell>
        </row>
        <row r="693">
          <cell r="A693">
            <v>2100409</v>
          </cell>
          <cell r="B693" t="str">
            <v>重大公共卫生服务</v>
          </cell>
          <cell r="C693">
            <v>7</v>
          </cell>
          <cell r="D693">
            <v>17</v>
          </cell>
        </row>
        <row r="694">
          <cell r="A694">
            <v>2100410</v>
          </cell>
          <cell r="B694" t="str">
            <v>突发公共卫生事件应急处置</v>
          </cell>
        </row>
        <row r="695">
          <cell r="A695">
            <v>2100499</v>
          </cell>
          <cell r="B695" t="str">
            <v>其他公共卫生支出</v>
          </cell>
        </row>
        <row r="696">
          <cell r="A696">
            <v>21007</v>
          </cell>
          <cell r="B696" t="str">
            <v>计划生育事务</v>
          </cell>
          <cell r="C696">
            <v>90</v>
          </cell>
          <cell r="D696">
            <v>292</v>
          </cell>
        </row>
        <row r="697">
          <cell r="A697">
            <v>2100716</v>
          </cell>
          <cell r="B697" t="str">
            <v>计划生育机构</v>
          </cell>
        </row>
        <row r="698">
          <cell r="A698">
            <v>2100717</v>
          </cell>
          <cell r="B698" t="str">
            <v>计划生育服务</v>
          </cell>
          <cell r="C698">
            <v>5</v>
          </cell>
          <cell r="D698">
            <v>12</v>
          </cell>
        </row>
        <row r="699">
          <cell r="A699">
            <v>2100799</v>
          </cell>
          <cell r="B699" t="str">
            <v>其他计划生育事务支出</v>
          </cell>
          <cell r="C699">
            <v>85</v>
          </cell>
          <cell r="D699">
            <v>280</v>
          </cell>
        </row>
        <row r="700">
          <cell r="A700">
            <v>21011</v>
          </cell>
          <cell r="B700" t="str">
            <v>行政事业单位医疗</v>
          </cell>
          <cell r="C700">
            <v>1552</v>
          </cell>
          <cell r="D700">
            <v>1597</v>
          </cell>
        </row>
        <row r="701">
          <cell r="A701">
            <v>2101101</v>
          </cell>
          <cell r="B701" t="str">
            <v>行政单位医疗</v>
          </cell>
          <cell r="C701">
            <v>215</v>
          </cell>
          <cell r="D701">
            <v>150</v>
          </cell>
        </row>
        <row r="702">
          <cell r="A702">
            <v>2101102</v>
          </cell>
          <cell r="B702" t="str">
            <v>事业单位医疗</v>
          </cell>
          <cell r="C702">
            <v>723</v>
          </cell>
          <cell r="D702">
            <v>665</v>
          </cell>
        </row>
        <row r="703">
          <cell r="A703">
            <v>2101103</v>
          </cell>
          <cell r="B703" t="str">
            <v>公务员医疗补助</v>
          </cell>
          <cell r="C703">
            <v>614</v>
          </cell>
          <cell r="D703">
            <v>604</v>
          </cell>
        </row>
        <row r="704">
          <cell r="A704">
            <v>2101199</v>
          </cell>
          <cell r="B704" t="str">
            <v>其他行政事业单位医疗支出</v>
          </cell>
        </row>
        <row r="704">
          <cell r="D704">
            <v>178</v>
          </cell>
        </row>
        <row r="705">
          <cell r="A705">
            <v>21012</v>
          </cell>
          <cell r="B705" t="str">
            <v>财政对基本医疗保险基金的补助</v>
          </cell>
          <cell r="C705">
            <v>140</v>
          </cell>
          <cell r="D705">
            <v>120</v>
          </cell>
        </row>
        <row r="706">
          <cell r="A706">
            <v>2101201</v>
          </cell>
          <cell r="B706" t="str">
            <v>财政对职工基本医疗保险基金的补助</v>
          </cell>
        </row>
        <row r="707">
          <cell r="A707">
            <v>2101202</v>
          </cell>
          <cell r="B707" t="str">
            <v>财政对城乡居民基本医疗保险基金的补助</v>
          </cell>
          <cell r="C707">
            <v>140</v>
          </cell>
          <cell r="D707">
            <v>120</v>
          </cell>
        </row>
        <row r="708">
          <cell r="A708">
            <v>2101299</v>
          </cell>
          <cell r="B708" t="str">
            <v>财政对其他基本医疗保险基金的补助</v>
          </cell>
        </row>
        <row r="709">
          <cell r="A709">
            <v>21013</v>
          </cell>
          <cell r="B709" t="str">
            <v>医疗救助</v>
          </cell>
          <cell r="C709">
            <v>15</v>
          </cell>
          <cell r="D709">
            <v>15</v>
          </cell>
        </row>
        <row r="710">
          <cell r="A710">
            <v>2101301</v>
          </cell>
          <cell r="B710" t="str">
            <v>城乡医疗救助</v>
          </cell>
          <cell r="C710">
            <v>15</v>
          </cell>
          <cell r="D710">
            <v>15</v>
          </cell>
        </row>
        <row r="711">
          <cell r="A711">
            <v>2101302</v>
          </cell>
          <cell r="B711" t="str">
            <v>疾病应急救助</v>
          </cell>
        </row>
        <row r="712">
          <cell r="A712">
            <v>2101399</v>
          </cell>
          <cell r="B712" t="str">
            <v>其他医疗救助支出</v>
          </cell>
        </row>
        <row r="713">
          <cell r="A713">
            <v>21014</v>
          </cell>
          <cell r="B713" t="str">
            <v>优抚对象医疗</v>
          </cell>
          <cell r="C713">
            <v>18</v>
          </cell>
          <cell r="D713">
            <v>38</v>
          </cell>
        </row>
        <row r="714">
          <cell r="A714">
            <v>2101401</v>
          </cell>
          <cell r="B714" t="str">
            <v>优抚对象医疗补助</v>
          </cell>
          <cell r="C714">
            <v>18</v>
          </cell>
          <cell r="D714">
            <v>38</v>
          </cell>
        </row>
        <row r="715">
          <cell r="A715">
            <v>2101499</v>
          </cell>
          <cell r="B715" t="str">
            <v>其他优抚对象医疗支出</v>
          </cell>
        </row>
        <row r="716">
          <cell r="A716">
            <v>21015</v>
          </cell>
          <cell r="B716" t="str">
            <v>医疗保障管理事务</v>
          </cell>
          <cell r="C716">
            <v>12</v>
          </cell>
          <cell r="D716">
            <v>6</v>
          </cell>
        </row>
        <row r="717">
          <cell r="A717">
            <v>2101501</v>
          </cell>
          <cell r="B717" t="str">
            <v>行政运行</v>
          </cell>
        </row>
        <row r="718">
          <cell r="A718">
            <v>2101502</v>
          </cell>
          <cell r="B718" t="str">
            <v>一般行政管理事务</v>
          </cell>
        </row>
        <row r="719">
          <cell r="A719">
            <v>2101503</v>
          </cell>
          <cell r="B719" t="str">
            <v>机关服务</v>
          </cell>
        </row>
        <row r="720">
          <cell r="A720">
            <v>2101504</v>
          </cell>
          <cell r="B720" t="str">
            <v>信息化建设</v>
          </cell>
        </row>
        <row r="721">
          <cell r="A721">
            <v>2101505</v>
          </cell>
          <cell r="B721" t="str">
            <v>医疗保障政策管理</v>
          </cell>
        </row>
        <row r="722">
          <cell r="A722">
            <v>2101506</v>
          </cell>
          <cell r="B722" t="str">
            <v>医疗保障经办事务</v>
          </cell>
        </row>
        <row r="723">
          <cell r="A723">
            <v>2101550</v>
          </cell>
          <cell r="B723" t="str">
            <v>事业运行</v>
          </cell>
        </row>
        <row r="724">
          <cell r="A724">
            <v>2101599</v>
          </cell>
          <cell r="B724" t="str">
            <v>其他医疗保障管理事务支出</v>
          </cell>
          <cell r="C724">
            <v>12</v>
          </cell>
          <cell r="D724">
            <v>6</v>
          </cell>
        </row>
        <row r="725">
          <cell r="A725">
            <v>21016</v>
          </cell>
          <cell r="B725" t="str">
            <v>老龄卫生健康事务▼</v>
          </cell>
          <cell r="C725">
            <v>0</v>
          </cell>
          <cell r="D725">
            <v>0</v>
          </cell>
        </row>
        <row r="726">
          <cell r="A726">
            <v>2101601</v>
          </cell>
          <cell r="B726" t="str">
            <v>老龄卫生健康事务▼</v>
          </cell>
        </row>
        <row r="727">
          <cell r="A727">
            <v>21017</v>
          </cell>
          <cell r="B727" t="str">
            <v>中医药事务</v>
          </cell>
          <cell r="C727">
            <v>0</v>
          </cell>
          <cell r="D727">
            <v>0</v>
          </cell>
        </row>
        <row r="728">
          <cell r="A728">
            <v>2101701</v>
          </cell>
          <cell r="B728" t="str">
            <v>行政运行</v>
          </cell>
        </row>
        <row r="729">
          <cell r="A729">
            <v>2101702</v>
          </cell>
          <cell r="B729" t="str">
            <v>一般行政管理事务</v>
          </cell>
        </row>
        <row r="730">
          <cell r="A730">
            <v>2101703</v>
          </cell>
          <cell r="B730" t="str">
            <v>机关服务</v>
          </cell>
        </row>
        <row r="731">
          <cell r="A731">
            <v>2101704</v>
          </cell>
          <cell r="B731" t="str">
            <v>中医（民族医）药专项</v>
          </cell>
        </row>
        <row r="732">
          <cell r="A732">
            <v>2101750</v>
          </cell>
          <cell r="B732" t="str">
            <v>事业运行▲</v>
          </cell>
        </row>
        <row r="733">
          <cell r="A733">
            <v>2101799</v>
          </cell>
          <cell r="B733" t="str">
            <v>其他中医药事务支出</v>
          </cell>
        </row>
        <row r="734">
          <cell r="A734">
            <v>21018</v>
          </cell>
          <cell r="B734" t="str">
            <v>疾病预防控制事务</v>
          </cell>
          <cell r="C734">
            <v>0</v>
          </cell>
          <cell r="D734">
            <v>0</v>
          </cell>
        </row>
        <row r="735">
          <cell r="A735">
            <v>2101801</v>
          </cell>
          <cell r="B735" t="str">
            <v>行政运行</v>
          </cell>
        </row>
        <row r="736">
          <cell r="A736">
            <v>2101802</v>
          </cell>
          <cell r="B736" t="str">
            <v>一般行政管理事务</v>
          </cell>
        </row>
        <row r="737">
          <cell r="A737">
            <v>2101803</v>
          </cell>
          <cell r="B737" t="str">
            <v>机关服务</v>
          </cell>
        </row>
        <row r="738">
          <cell r="A738">
            <v>2101899</v>
          </cell>
          <cell r="B738" t="str">
            <v>其他疾病预防控制事务支出</v>
          </cell>
        </row>
        <row r="739">
          <cell r="A739">
            <v>21019</v>
          </cell>
          <cell r="B739" t="str">
            <v>托育服务▲</v>
          </cell>
          <cell r="C739">
            <v>0</v>
          </cell>
          <cell r="D739">
            <v>0</v>
          </cell>
        </row>
        <row r="740">
          <cell r="A740">
            <v>2101901</v>
          </cell>
          <cell r="B740" t="str">
            <v>托育机构▲</v>
          </cell>
        </row>
        <row r="741">
          <cell r="A741">
            <v>2101999</v>
          </cell>
          <cell r="B741" t="str">
            <v>其他托育服务支出▲</v>
          </cell>
        </row>
        <row r="742">
          <cell r="A742">
            <v>21099</v>
          </cell>
          <cell r="B742" t="str">
            <v>其他卫生健康支出</v>
          </cell>
          <cell r="C742">
            <v>0</v>
          </cell>
          <cell r="D742">
            <v>5</v>
          </cell>
        </row>
        <row r="743">
          <cell r="A743">
            <v>2109999</v>
          </cell>
          <cell r="B743" t="str">
            <v>其他卫生健康支出</v>
          </cell>
        </row>
        <row r="743">
          <cell r="D743">
            <v>5</v>
          </cell>
        </row>
        <row r="744">
          <cell r="A744">
            <v>211</v>
          </cell>
          <cell r="B744" t="str">
            <v>十、节能环保支出</v>
          </cell>
          <cell r="C744">
            <v>10924</v>
          </cell>
          <cell r="D744">
            <v>2517</v>
          </cell>
        </row>
        <row r="745">
          <cell r="A745">
            <v>21101</v>
          </cell>
          <cell r="B745" t="str">
            <v>环境保护管理事务</v>
          </cell>
          <cell r="C745">
            <v>181</v>
          </cell>
          <cell r="D745">
            <v>175</v>
          </cell>
        </row>
        <row r="746">
          <cell r="A746">
            <v>2110101</v>
          </cell>
          <cell r="B746" t="str">
            <v>行政运行</v>
          </cell>
          <cell r="C746">
            <v>89</v>
          </cell>
          <cell r="D746">
            <v>94</v>
          </cell>
        </row>
        <row r="747">
          <cell r="A747">
            <v>2110102</v>
          </cell>
          <cell r="B747" t="str">
            <v>一般行政管理事务</v>
          </cell>
          <cell r="C747">
            <v>26</v>
          </cell>
          <cell r="D747">
            <v>26</v>
          </cell>
        </row>
        <row r="748">
          <cell r="A748">
            <v>2110103</v>
          </cell>
          <cell r="B748" t="str">
            <v>机关服务</v>
          </cell>
        </row>
        <row r="749">
          <cell r="A749">
            <v>2110104</v>
          </cell>
          <cell r="B749" t="str">
            <v>生态环境保护宣传</v>
          </cell>
        </row>
        <row r="750">
          <cell r="A750">
            <v>2110105</v>
          </cell>
          <cell r="B750" t="str">
            <v>环境保护法规、规划及标准</v>
          </cell>
        </row>
        <row r="751">
          <cell r="A751">
            <v>2110106</v>
          </cell>
          <cell r="B751" t="str">
            <v>生态环境国际合作及履约</v>
          </cell>
        </row>
        <row r="752">
          <cell r="A752">
            <v>2110107</v>
          </cell>
          <cell r="B752" t="str">
            <v>生态环境保护行政许可</v>
          </cell>
        </row>
        <row r="753">
          <cell r="A753">
            <v>2110108</v>
          </cell>
          <cell r="B753" t="str">
            <v>应对气候变化管理事务</v>
          </cell>
        </row>
        <row r="754">
          <cell r="A754">
            <v>2110199</v>
          </cell>
          <cell r="B754" t="str">
            <v>其他环境保护管理事务支出</v>
          </cell>
          <cell r="C754">
            <v>66</v>
          </cell>
          <cell r="D754">
            <v>55</v>
          </cell>
        </row>
        <row r="755">
          <cell r="A755">
            <v>21102</v>
          </cell>
          <cell r="B755" t="str">
            <v>环境监测与监察</v>
          </cell>
          <cell r="C755">
            <v>51</v>
          </cell>
          <cell r="D755">
            <v>108</v>
          </cell>
        </row>
        <row r="756">
          <cell r="A756">
            <v>2110203</v>
          </cell>
          <cell r="B756" t="str">
            <v>建设项目环评审查与监督</v>
          </cell>
        </row>
        <row r="757">
          <cell r="A757">
            <v>2110204</v>
          </cell>
          <cell r="B757" t="str">
            <v>核与辐射安全监督</v>
          </cell>
        </row>
        <row r="758">
          <cell r="A758">
            <v>2110299</v>
          </cell>
          <cell r="B758" t="str">
            <v>其他环境监测与监察支出</v>
          </cell>
          <cell r="C758">
            <v>51</v>
          </cell>
          <cell r="D758">
            <v>108</v>
          </cell>
        </row>
        <row r="759">
          <cell r="A759">
            <v>21103</v>
          </cell>
          <cell r="B759" t="str">
            <v>污染防治</v>
          </cell>
          <cell r="C759">
            <v>10643</v>
          </cell>
          <cell r="D759">
            <v>2034</v>
          </cell>
        </row>
        <row r="760">
          <cell r="A760">
            <v>2110301</v>
          </cell>
          <cell r="B760" t="str">
            <v>大气</v>
          </cell>
          <cell r="C760">
            <v>784</v>
          </cell>
          <cell r="D760">
            <v>2034</v>
          </cell>
        </row>
        <row r="761">
          <cell r="A761">
            <v>2110302</v>
          </cell>
          <cell r="B761" t="str">
            <v>水体</v>
          </cell>
          <cell r="C761">
            <v>9830</v>
          </cell>
        </row>
        <row r="762">
          <cell r="A762">
            <v>2110303</v>
          </cell>
          <cell r="B762" t="str">
            <v>噪声</v>
          </cell>
        </row>
        <row r="763">
          <cell r="A763">
            <v>2110304</v>
          </cell>
          <cell r="B763" t="str">
            <v>固体废弃物与化学品</v>
          </cell>
        </row>
        <row r="764">
          <cell r="A764">
            <v>2110305</v>
          </cell>
          <cell r="B764" t="str">
            <v>放射源和放射性废物监管</v>
          </cell>
        </row>
        <row r="765">
          <cell r="A765">
            <v>2110306</v>
          </cell>
          <cell r="B765" t="str">
            <v>辐射</v>
          </cell>
        </row>
        <row r="766">
          <cell r="A766">
            <v>2110307</v>
          </cell>
          <cell r="B766" t="str">
            <v>土壤</v>
          </cell>
        </row>
        <row r="767">
          <cell r="A767">
            <v>2110399</v>
          </cell>
          <cell r="B767" t="str">
            <v>其他污染防治支出</v>
          </cell>
          <cell r="C767">
            <v>29</v>
          </cell>
        </row>
        <row r="768">
          <cell r="A768">
            <v>21104</v>
          </cell>
          <cell r="B768" t="str">
            <v>自然生态保护</v>
          </cell>
          <cell r="C768">
            <v>0</v>
          </cell>
          <cell r="D768">
            <v>0</v>
          </cell>
        </row>
        <row r="769">
          <cell r="A769">
            <v>2110401</v>
          </cell>
          <cell r="B769" t="str">
            <v>生态保护</v>
          </cell>
        </row>
        <row r="770">
          <cell r="A770">
            <v>2110402</v>
          </cell>
          <cell r="B770" t="str">
            <v>农村环境保护</v>
          </cell>
        </row>
        <row r="771">
          <cell r="A771">
            <v>2110404</v>
          </cell>
          <cell r="B771" t="str">
            <v>生物及物种资源保护</v>
          </cell>
        </row>
        <row r="772">
          <cell r="A772">
            <v>2110405</v>
          </cell>
          <cell r="B772" t="str">
            <v>草原生态修复治理</v>
          </cell>
        </row>
        <row r="773">
          <cell r="A773">
            <v>2110406</v>
          </cell>
          <cell r="B773" t="str">
            <v>自然保护地</v>
          </cell>
        </row>
        <row r="774">
          <cell r="A774">
            <v>2110499</v>
          </cell>
          <cell r="B774" t="str">
            <v>其他自然生态保护支出</v>
          </cell>
        </row>
        <row r="775">
          <cell r="A775">
            <v>21105</v>
          </cell>
          <cell r="B775" t="str">
            <v>森林保护修复</v>
          </cell>
          <cell r="C775">
            <v>10</v>
          </cell>
          <cell r="D775">
            <v>0</v>
          </cell>
        </row>
        <row r="776">
          <cell r="A776">
            <v>2110501</v>
          </cell>
          <cell r="B776" t="str">
            <v>森林管护</v>
          </cell>
        </row>
        <row r="777">
          <cell r="A777">
            <v>2110502</v>
          </cell>
          <cell r="B777" t="str">
            <v>社会保险补助</v>
          </cell>
        </row>
        <row r="778">
          <cell r="A778">
            <v>2110503</v>
          </cell>
          <cell r="B778" t="str">
            <v>政策性社会性支出补助</v>
          </cell>
        </row>
        <row r="779">
          <cell r="A779">
            <v>2110506</v>
          </cell>
          <cell r="B779" t="str">
            <v>天然林保护工程建设</v>
          </cell>
        </row>
        <row r="780">
          <cell r="A780">
            <v>2110507</v>
          </cell>
          <cell r="B780" t="str">
            <v>停伐补助</v>
          </cell>
        </row>
        <row r="781">
          <cell r="A781">
            <v>2110599</v>
          </cell>
          <cell r="B781" t="str">
            <v>其他森林保护修复支出</v>
          </cell>
          <cell r="C781">
            <v>10</v>
          </cell>
        </row>
        <row r="782">
          <cell r="A782">
            <v>21107</v>
          </cell>
          <cell r="B782" t="str">
            <v>风沙荒漠治理</v>
          </cell>
          <cell r="C782">
            <v>0</v>
          </cell>
          <cell r="D782">
            <v>0</v>
          </cell>
        </row>
        <row r="783">
          <cell r="A783">
            <v>2110704</v>
          </cell>
          <cell r="B783" t="str">
            <v>京津风沙源治理工程建设</v>
          </cell>
        </row>
        <row r="784">
          <cell r="A784">
            <v>2110799</v>
          </cell>
          <cell r="B784" t="str">
            <v>其他风沙荒漠治理支出</v>
          </cell>
        </row>
        <row r="785">
          <cell r="A785">
            <v>21108</v>
          </cell>
          <cell r="B785" t="str">
            <v>退牧还草</v>
          </cell>
          <cell r="C785">
            <v>0</v>
          </cell>
          <cell r="D785">
            <v>0</v>
          </cell>
        </row>
        <row r="786">
          <cell r="A786">
            <v>2110804</v>
          </cell>
          <cell r="B786" t="str">
            <v>退牧还草工程建设</v>
          </cell>
        </row>
        <row r="787">
          <cell r="A787">
            <v>2110899</v>
          </cell>
          <cell r="B787" t="str">
            <v>其他退牧还草支出</v>
          </cell>
        </row>
        <row r="788">
          <cell r="A788">
            <v>21109</v>
          </cell>
          <cell r="B788" t="str">
            <v>已垦草原退耕还草</v>
          </cell>
          <cell r="C788">
            <v>0</v>
          </cell>
          <cell r="D788">
            <v>0</v>
          </cell>
        </row>
        <row r="789">
          <cell r="A789">
            <v>2110901</v>
          </cell>
          <cell r="B789" t="str">
            <v>已垦草原退耕还草</v>
          </cell>
        </row>
        <row r="790">
          <cell r="A790">
            <v>21110</v>
          </cell>
          <cell r="B790" t="str">
            <v>能源节约利用</v>
          </cell>
          <cell r="C790">
            <v>29</v>
          </cell>
          <cell r="D790">
            <v>0</v>
          </cell>
        </row>
        <row r="791">
          <cell r="A791">
            <v>2111001</v>
          </cell>
          <cell r="B791" t="str">
            <v>能源节约利用</v>
          </cell>
          <cell r="C791">
            <v>29</v>
          </cell>
        </row>
        <row r="792">
          <cell r="A792">
            <v>21111</v>
          </cell>
          <cell r="B792" t="str">
            <v>污染减排</v>
          </cell>
          <cell r="C792">
            <v>0</v>
          </cell>
          <cell r="D792">
            <v>0</v>
          </cell>
        </row>
        <row r="793">
          <cell r="A793">
            <v>2111101</v>
          </cell>
          <cell r="B793" t="str">
            <v>生态环境监测与信息</v>
          </cell>
        </row>
        <row r="794">
          <cell r="A794">
            <v>2111102</v>
          </cell>
          <cell r="B794" t="str">
            <v>生态环境执法监察</v>
          </cell>
        </row>
        <row r="795">
          <cell r="A795">
            <v>2111103</v>
          </cell>
          <cell r="B795" t="str">
            <v>减排专项支出</v>
          </cell>
        </row>
        <row r="796">
          <cell r="A796">
            <v>2111104</v>
          </cell>
          <cell r="B796" t="str">
            <v>清洁生产专项支出</v>
          </cell>
        </row>
        <row r="797">
          <cell r="A797">
            <v>2111199</v>
          </cell>
          <cell r="B797" t="str">
            <v>其他污染减排支出</v>
          </cell>
        </row>
        <row r="798">
          <cell r="A798">
            <v>21112</v>
          </cell>
          <cell r="B798" t="str">
            <v>清洁能源★</v>
          </cell>
          <cell r="C798">
            <v>0</v>
          </cell>
          <cell r="D798">
            <v>0</v>
          </cell>
        </row>
        <row r="799">
          <cell r="A799">
            <v>2111201</v>
          </cell>
          <cell r="B799" t="str">
            <v>可再生能源</v>
          </cell>
        </row>
        <row r="800">
          <cell r="A800">
            <v>2111299</v>
          </cell>
          <cell r="B800" t="str">
            <v>其他清洁能源支出▲</v>
          </cell>
        </row>
        <row r="801">
          <cell r="A801">
            <v>21113</v>
          </cell>
          <cell r="B801" t="str">
            <v>循环经济</v>
          </cell>
          <cell r="C801">
            <v>0</v>
          </cell>
          <cell r="D801">
            <v>200</v>
          </cell>
        </row>
        <row r="802">
          <cell r="A802">
            <v>2111301</v>
          </cell>
          <cell r="B802" t="str">
            <v>循环经济</v>
          </cell>
        </row>
        <row r="802">
          <cell r="D802">
            <v>200</v>
          </cell>
        </row>
        <row r="803">
          <cell r="A803">
            <v>21114</v>
          </cell>
          <cell r="B803" t="str">
            <v>能源管理事务</v>
          </cell>
          <cell r="C803">
            <v>0</v>
          </cell>
          <cell r="D803">
            <v>0</v>
          </cell>
        </row>
        <row r="804">
          <cell r="A804">
            <v>2111401</v>
          </cell>
          <cell r="B804" t="str">
            <v>行政运行</v>
          </cell>
        </row>
        <row r="805">
          <cell r="A805">
            <v>2111402</v>
          </cell>
          <cell r="B805" t="str">
            <v>一般行政管理事务</v>
          </cell>
        </row>
        <row r="806">
          <cell r="A806">
            <v>2111403</v>
          </cell>
          <cell r="B806" t="str">
            <v>机关服务</v>
          </cell>
        </row>
        <row r="807">
          <cell r="A807">
            <v>2111406</v>
          </cell>
          <cell r="B807" t="str">
            <v>能源科技装备</v>
          </cell>
        </row>
        <row r="808">
          <cell r="A808">
            <v>2111407</v>
          </cell>
          <cell r="B808" t="str">
            <v>能源行业管理</v>
          </cell>
        </row>
        <row r="809">
          <cell r="A809">
            <v>2111408</v>
          </cell>
          <cell r="B809" t="str">
            <v>能源管理</v>
          </cell>
        </row>
        <row r="810">
          <cell r="A810">
            <v>2111411</v>
          </cell>
          <cell r="B810" t="str">
            <v>信息化建设</v>
          </cell>
        </row>
        <row r="811">
          <cell r="A811">
            <v>2111413</v>
          </cell>
          <cell r="B811" t="str">
            <v>农村电网建设</v>
          </cell>
        </row>
        <row r="812">
          <cell r="A812">
            <v>2111450</v>
          </cell>
          <cell r="B812" t="str">
            <v>事业运行</v>
          </cell>
        </row>
        <row r="813">
          <cell r="A813">
            <v>2111499</v>
          </cell>
          <cell r="B813" t="str">
            <v>其他能源管理事务支出</v>
          </cell>
        </row>
        <row r="814">
          <cell r="A814">
            <v>21199</v>
          </cell>
          <cell r="B814" t="str">
            <v>其他节能环保支出</v>
          </cell>
          <cell r="C814">
            <v>10</v>
          </cell>
          <cell r="D814">
            <v>0</v>
          </cell>
        </row>
        <row r="815">
          <cell r="A815">
            <v>2119999</v>
          </cell>
          <cell r="B815" t="str">
            <v>其他节能环保支出</v>
          </cell>
          <cell r="C815">
            <v>10</v>
          </cell>
        </row>
        <row r="816">
          <cell r="A816">
            <v>212</v>
          </cell>
          <cell r="B816" t="str">
            <v>十一、城乡社区支出</v>
          </cell>
          <cell r="C816">
            <v>21378</v>
          </cell>
          <cell r="D816">
            <v>30106</v>
          </cell>
        </row>
        <row r="817">
          <cell r="A817">
            <v>21201</v>
          </cell>
          <cell r="B817" t="str">
            <v>城乡社区管理事务</v>
          </cell>
          <cell r="C817">
            <v>881</v>
          </cell>
          <cell r="D817">
            <v>2513</v>
          </cell>
        </row>
        <row r="818">
          <cell r="A818">
            <v>2120101</v>
          </cell>
          <cell r="B818" t="str">
            <v>行政运行</v>
          </cell>
          <cell r="C818">
            <v>449</v>
          </cell>
          <cell r="D818">
            <v>908</v>
          </cell>
        </row>
        <row r="819">
          <cell r="A819">
            <v>2120102</v>
          </cell>
          <cell r="B819" t="str">
            <v>一般行政管理事务</v>
          </cell>
          <cell r="C819">
            <v>12</v>
          </cell>
        </row>
        <row r="820">
          <cell r="A820">
            <v>2120103</v>
          </cell>
          <cell r="B820" t="str">
            <v>机关服务</v>
          </cell>
        </row>
        <row r="821">
          <cell r="A821">
            <v>2120104</v>
          </cell>
          <cell r="B821" t="str">
            <v>城管执法</v>
          </cell>
          <cell r="C821">
            <v>400</v>
          </cell>
          <cell r="D821">
            <v>510</v>
          </cell>
        </row>
        <row r="822">
          <cell r="A822">
            <v>2120105</v>
          </cell>
          <cell r="B822" t="str">
            <v>工程建设标准规范编制与监管</v>
          </cell>
        </row>
        <row r="823">
          <cell r="A823">
            <v>2120106</v>
          </cell>
          <cell r="B823" t="str">
            <v>工程建设管理</v>
          </cell>
          <cell r="C823">
            <v>20</v>
          </cell>
          <cell r="D823">
            <v>60</v>
          </cell>
        </row>
        <row r="824">
          <cell r="A824">
            <v>2120107</v>
          </cell>
          <cell r="B824" t="str">
            <v>市政公用行业市场监管</v>
          </cell>
        </row>
        <row r="825">
          <cell r="A825">
            <v>2120109</v>
          </cell>
          <cell r="B825" t="str">
            <v>住宅建设与房地产市场监管</v>
          </cell>
        </row>
        <row r="826">
          <cell r="A826">
            <v>2120110</v>
          </cell>
          <cell r="B826" t="str">
            <v>执业资格注册、资质审查</v>
          </cell>
        </row>
        <row r="827">
          <cell r="A827">
            <v>2120199</v>
          </cell>
          <cell r="B827" t="str">
            <v>其他城乡社区管理事务支出</v>
          </cell>
        </row>
        <row r="827">
          <cell r="D827">
            <v>1035</v>
          </cell>
        </row>
        <row r="828">
          <cell r="A828">
            <v>21202</v>
          </cell>
          <cell r="B828" t="str">
            <v>城乡社区规划与管理</v>
          </cell>
          <cell r="C828">
            <v>9</v>
          </cell>
          <cell r="D828">
            <v>840</v>
          </cell>
        </row>
        <row r="829">
          <cell r="A829">
            <v>2120201</v>
          </cell>
          <cell r="B829" t="str">
            <v>城乡社区规划与管理</v>
          </cell>
          <cell r="C829">
            <v>9</v>
          </cell>
          <cell r="D829">
            <v>840</v>
          </cell>
        </row>
        <row r="830">
          <cell r="A830">
            <v>21203</v>
          </cell>
          <cell r="B830" t="str">
            <v>城乡社区公共设施</v>
          </cell>
          <cell r="C830">
            <v>8253</v>
          </cell>
          <cell r="D830">
            <v>21590</v>
          </cell>
        </row>
        <row r="831">
          <cell r="A831">
            <v>2120303</v>
          </cell>
          <cell r="B831" t="str">
            <v>小城镇基础设施建设</v>
          </cell>
        </row>
        <row r="832">
          <cell r="A832">
            <v>2120399</v>
          </cell>
          <cell r="B832" t="str">
            <v>其他城乡社区公共设施支出</v>
          </cell>
          <cell r="C832">
            <v>8253</v>
          </cell>
          <cell r="D832">
            <v>21590</v>
          </cell>
        </row>
        <row r="833">
          <cell r="A833">
            <v>21205</v>
          </cell>
          <cell r="B833" t="str">
            <v>城乡社区环境卫生</v>
          </cell>
          <cell r="C833">
            <v>2536</v>
          </cell>
          <cell r="D833">
            <v>5053</v>
          </cell>
        </row>
        <row r="834">
          <cell r="A834">
            <v>2120501</v>
          </cell>
          <cell r="B834" t="str">
            <v>城乡社区环境卫生</v>
          </cell>
          <cell r="C834">
            <v>2536</v>
          </cell>
          <cell r="D834">
            <v>5053</v>
          </cell>
        </row>
        <row r="835">
          <cell r="A835">
            <v>21206</v>
          </cell>
          <cell r="B835" t="str">
            <v>建设市场管理与监督</v>
          </cell>
          <cell r="C835">
            <v>0</v>
          </cell>
          <cell r="D835">
            <v>0</v>
          </cell>
        </row>
        <row r="836">
          <cell r="A836">
            <v>2120601</v>
          </cell>
          <cell r="B836" t="str">
            <v>建设市场管理与监督</v>
          </cell>
        </row>
        <row r="837">
          <cell r="A837">
            <v>21299</v>
          </cell>
          <cell r="B837" t="str">
            <v>其他城乡社区支出</v>
          </cell>
          <cell r="C837">
            <v>9699</v>
          </cell>
          <cell r="D837">
            <v>110</v>
          </cell>
        </row>
        <row r="838">
          <cell r="A838">
            <v>2129999</v>
          </cell>
          <cell r="B838" t="str">
            <v>其他城乡社区支出</v>
          </cell>
          <cell r="C838">
            <v>9699</v>
          </cell>
          <cell r="D838">
            <v>110</v>
          </cell>
        </row>
        <row r="839">
          <cell r="A839">
            <v>213</v>
          </cell>
          <cell r="B839" t="str">
            <v>十二、农林水支出</v>
          </cell>
          <cell r="C839">
            <v>1906</v>
          </cell>
          <cell r="D839">
            <v>1008</v>
          </cell>
        </row>
        <row r="840">
          <cell r="A840">
            <v>21301</v>
          </cell>
          <cell r="B840" t="str">
            <v>农业农村</v>
          </cell>
          <cell r="C840">
            <v>692</v>
          </cell>
          <cell r="D840">
            <v>278</v>
          </cell>
        </row>
        <row r="841">
          <cell r="A841">
            <v>2130101</v>
          </cell>
          <cell r="B841" t="str">
            <v>行政运行</v>
          </cell>
        </row>
        <row r="842">
          <cell r="A842">
            <v>2130102</v>
          </cell>
          <cell r="B842" t="str">
            <v>一般行政管理事务</v>
          </cell>
          <cell r="C842">
            <v>119</v>
          </cell>
          <cell r="D842">
            <v>120</v>
          </cell>
        </row>
        <row r="843">
          <cell r="A843">
            <v>2130103</v>
          </cell>
          <cell r="B843" t="str">
            <v>机关服务</v>
          </cell>
        </row>
        <row r="844">
          <cell r="A844">
            <v>2130104</v>
          </cell>
          <cell r="B844" t="str">
            <v>事业运行</v>
          </cell>
          <cell r="C844">
            <v>292</v>
          </cell>
        </row>
        <row r="845">
          <cell r="A845">
            <v>2130105</v>
          </cell>
          <cell r="B845" t="str">
            <v>农垦运行</v>
          </cell>
        </row>
        <row r="846">
          <cell r="A846">
            <v>2130106</v>
          </cell>
          <cell r="B846" t="str">
            <v>科技转化与推广服务</v>
          </cell>
        </row>
        <row r="847">
          <cell r="A847">
            <v>2130108</v>
          </cell>
          <cell r="B847" t="str">
            <v>病虫害控制</v>
          </cell>
        </row>
        <row r="847">
          <cell r="D847">
            <v>10</v>
          </cell>
        </row>
        <row r="848">
          <cell r="A848">
            <v>2130109</v>
          </cell>
          <cell r="B848" t="str">
            <v>农产品质量安全</v>
          </cell>
        </row>
        <row r="849">
          <cell r="A849">
            <v>2130110</v>
          </cell>
          <cell r="B849" t="str">
            <v>执法监管</v>
          </cell>
        </row>
        <row r="850">
          <cell r="A850">
            <v>2130111</v>
          </cell>
          <cell r="B850" t="str">
            <v>统计监测与信息服务</v>
          </cell>
        </row>
        <row r="851">
          <cell r="A851">
            <v>2130112</v>
          </cell>
          <cell r="B851" t="str">
            <v>行业业务管理</v>
          </cell>
        </row>
        <row r="852">
          <cell r="A852">
            <v>2130114</v>
          </cell>
          <cell r="B852" t="str">
            <v>对外交流与合作</v>
          </cell>
        </row>
        <row r="853">
          <cell r="A853">
            <v>2130119</v>
          </cell>
          <cell r="B853" t="str">
            <v>防灾救灾</v>
          </cell>
          <cell r="C853">
            <v>8</v>
          </cell>
        </row>
        <row r="854">
          <cell r="A854">
            <v>2130120</v>
          </cell>
          <cell r="B854" t="str">
            <v>稳定农民收入补贴</v>
          </cell>
        </row>
        <row r="855">
          <cell r="A855">
            <v>2130121</v>
          </cell>
          <cell r="B855" t="str">
            <v>农业结构调整补贴</v>
          </cell>
        </row>
        <row r="856">
          <cell r="A856">
            <v>2130122</v>
          </cell>
          <cell r="B856" t="str">
            <v>农业生产发展</v>
          </cell>
        </row>
        <row r="857">
          <cell r="A857">
            <v>2130124</v>
          </cell>
          <cell r="B857" t="str">
            <v>农村合作经济</v>
          </cell>
        </row>
        <row r="858">
          <cell r="A858">
            <v>2130125</v>
          </cell>
          <cell r="B858" t="str">
            <v>农产品加工与促销</v>
          </cell>
        </row>
        <row r="859">
          <cell r="A859">
            <v>2130126</v>
          </cell>
          <cell r="B859" t="str">
            <v>农村社会事业</v>
          </cell>
          <cell r="C859">
            <v>46</v>
          </cell>
          <cell r="D859">
            <v>28</v>
          </cell>
        </row>
        <row r="860">
          <cell r="A860">
            <v>2130135</v>
          </cell>
          <cell r="B860" t="str">
            <v>农业生态资源保护</v>
          </cell>
        </row>
        <row r="861">
          <cell r="A861">
            <v>2130142</v>
          </cell>
          <cell r="B861" t="str">
            <v>乡村道路建设</v>
          </cell>
          <cell r="C861">
            <v>10</v>
          </cell>
          <cell r="D861">
            <v>15</v>
          </cell>
        </row>
        <row r="862">
          <cell r="A862">
            <v>2130148</v>
          </cell>
          <cell r="B862" t="str">
            <v>渔业发展</v>
          </cell>
        </row>
        <row r="863">
          <cell r="A863">
            <v>2130152</v>
          </cell>
          <cell r="B863" t="str">
            <v>对高校毕业生到基层任职补助</v>
          </cell>
        </row>
        <row r="864">
          <cell r="A864">
            <v>2130153</v>
          </cell>
          <cell r="B864" t="str">
            <v>耕地建设与利用</v>
          </cell>
        </row>
        <row r="865">
          <cell r="A865">
            <v>2130199</v>
          </cell>
          <cell r="B865" t="str">
            <v>其他农业农村支出</v>
          </cell>
          <cell r="C865">
            <v>217</v>
          </cell>
          <cell r="D865">
            <v>105</v>
          </cell>
        </row>
        <row r="866">
          <cell r="A866">
            <v>21302</v>
          </cell>
          <cell r="B866" t="str">
            <v>林业和草原</v>
          </cell>
          <cell r="C866">
            <v>139</v>
          </cell>
          <cell r="D866">
            <v>100</v>
          </cell>
        </row>
        <row r="867">
          <cell r="A867">
            <v>2130201</v>
          </cell>
          <cell r="B867" t="str">
            <v>行政运行</v>
          </cell>
        </row>
        <row r="868">
          <cell r="A868">
            <v>2130202</v>
          </cell>
          <cell r="B868" t="str">
            <v>一般行政管理事务</v>
          </cell>
        </row>
        <row r="869">
          <cell r="A869">
            <v>2130203</v>
          </cell>
          <cell r="B869" t="str">
            <v>机关服务</v>
          </cell>
        </row>
        <row r="870">
          <cell r="A870">
            <v>2130204</v>
          </cell>
          <cell r="B870" t="str">
            <v>事业机构</v>
          </cell>
        </row>
        <row r="871">
          <cell r="A871">
            <v>2130205</v>
          </cell>
          <cell r="B871" t="str">
            <v>森林资源培育</v>
          </cell>
        </row>
        <row r="872">
          <cell r="A872">
            <v>2130206</v>
          </cell>
          <cell r="B872" t="str">
            <v>技术推广与转化</v>
          </cell>
        </row>
        <row r="873">
          <cell r="A873">
            <v>2130207</v>
          </cell>
          <cell r="B873" t="str">
            <v>森林资源管理</v>
          </cell>
          <cell r="C873">
            <v>65</v>
          </cell>
          <cell r="D873">
            <v>5</v>
          </cell>
        </row>
        <row r="874">
          <cell r="A874">
            <v>2130209</v>
          </cell>
          <cell r="B874" t="str">
            <v>森林生态效益补偿</v>
          </cell>
        </row>
        <row r="875">
          <cell r="A875">
            <v>2130211</v>
          </cell>
          <cell r="B875" t="str">
            <v>动植物保护</v>
          </cell>
        </row>
        <row r="876">
          <cell r="A876">
            <v>2130212</v>
          </cell>
          <cell r="B876" t="str">
            <v>湿地保护</v>
          </cell>
        </row>
        <row r="877">
          <cell r="A877">
            <v>2130213</v>
          </cell>
          <cell r="B877" t="str">
            <v>执法与监督</v>
          </cell>
        </row>
        <row r="878">
          <cell r="A878">
            <v>2130217</v>
          </cell>
          <cell r="B878" t="str">
            <v>防沙治沙</v>
          </cell>
        </row>
        <row r="879">
          <cell r="A879">
            <v>2130220</v>
          </cell>
          <cell r="B879" t="str">
            <v>对外合作与交流</v>
          </cell>
        </row>
        <row r="880">
          <cell r="A880">
            <v>2130221</v>
          </cell>
          <cell r="B880" t="str">
            <v>产业化管理</v>
          </cell>
        </row>
        <row r="881">
          <cell r="A881">
            <v>2130223</v>
          </cell>
          <cell r="B881" t="str">
            <v>信息管理</v>
          </cell>
        </row>
        <row r="882">
          <cell r="A882">
            <v>2130226</v>
          </cell>
          <cell r="B882" t="str">
            <v>林区公共支出</v>
          </cell>
        </row>
        <row r="883">
          <cell r="A883">
            <v>2130227</v>
          </cell>
          <cell r="B883" t="str">
            <v>贷款贴息</v>
          </cell>
        </row>
        <row r="884">
          <cell r="A884">
            <v>2130234</v>
          </cell>
          <cell r="B884" t="str">
            <v>林业草原防灾减灾</v>
          </cell>
          <cell r="C884">
            <v>35</v>
          </cell>
          <cell r="D884">
            <v>43</v>
          </cell>
        </row>
        <row r="885">
          <cell r="A885">
            <v>2130236</v>
          </cell>
          <cell r="B885" t="str">
            <v>草原管理</v>
          </cell>
        </row>
        <row r="886">
          <cell r="A886">
            <v>2130237</v>
          </cell>
          <cell r="B886" t="str">
            <v>行业业务管理</v>
          </cell>
        </row>
        <row r="887">
          <cell r="A887">
            <v>2130238</v>
          </cell>
          <cell r="B887" t="str">
            <v>退耕还林还草</v>
          </cell>
        </row>
        <row r="888">
          <cell r="A888">
            <v>2130299</v>
          </cell>
          <cell r="B888" t="str">
            <v>其他林业和草原支出</v>
          </cell>
          <cell r="C888">
            <v>39</v>
          </cell>
          <cell r="D888">
            <v>52</v>
          </cell>
        </row>
        <row r="889">
          <cell r="A889">
            <v>21303</v>
          </cell>
          <cell r="B889" t="str">
            <v>水利</v>
          </cell>
          <cell r="C889">
            <v>467</v>
          </cell>
          <cell r="D889">
            <v>555</v>
          </cell>
        </row>
        <row r="890">
          <cell r="A890">
            <v>2130301</v>
          </cell>
          <cell r="B890" t="str">
            <v>行政运行</v>
          </cell>
        </row>
        <row r="891">
          <cell r="A891">
            <v>2130302</v>
          </cell>
          <cell r="B891" t="str">
            <v>一般行政管理事务</v>
          </cell>
        </row>
        <row r="892">
          <cell r="A892">
            <v>2130303</v>
          </cell>
          <cell r="B892" t="str">
            <v>机关服务</v>
          </cell>
        </row>
        <row r="893">
          <cell r="A893">
            <v>2130304</v>
          </cell>
          <cell r="B893" t="str">
            <v>水利行业业务管理</v>
          </cell>
        </row>
        <row r="894">
          <cell r="A894">
            <v>2130305</v>
          </cell>
          <cell r="B894" t="str">
            <v>水利工程建设</v>
          </cell>
          <cell r="C894">
            <v>106</v>
          </cell>
          <cell r="D894">
            <v>180</v>
          </cell>
        </row>
        <row r="895">
          <cell r="A895">
            <v>2130306</v>
          </cell>
          <cell r="B895" t="str">
            <v>水利工程运行与维护</v>
          </cell>
          <cell r="C895">
            <v>23</v>
          </cell>
          <cell r="D895">
            <v>6</v>
          </cell>
        </row>
        <row r="896">
          <cell r="A896">
            <v>2130307</v>
          </cell>
          <cell r="B896" t="str">
            <v>长江黄河等流域管理</v>
          </cell>
        </row>
        <row r="897">
          <cell r="A897">
            <v>2130308</v>
          </cell>
          <cell r="B897" t="str">
            <v>水利前期工作</v>
          </cell>
        </row>
        <row r="898">
          <cell r="A898">
            <v>2130309</v>
          </cell>
          <cell r="B898" t="str">
            <v>水利执法监督</v>
          </cell>
        </row>
        <row r="899">
          <cell r="A899">
            <v>2130310</v>
          </cell>
          <cell r="B899" t="str">
            <v>水土保持</v>
          </cell>
        </row>
        <row r="900">
          <cell r="A900">
            <v>2130311</v>
          </cell>
          <cell r="B900" t="str">
            <v>水资源节约管理与保护</v>
          </cell>
        </row>
        <row r="901">
          <cell r="A901">
            <v>2130312</v>
          </cell>
          <cell r="B901" t="str">
            <v>水质监测</v>
          </cell>
        </row>
        <row r="902">
          <cell r="A902">
            <v>2130313</v>
          </cell>
          <cell r="B902" t="str">
            <v>水文测报</v>
          </cell>
        </row>
        <row r="903">
          <cell r="A903">
            <v>2130314</v>
          </cell>
          <cell r="B903" t="str">
            <v>防汛</v>
          </cell>
          <cell r="C903">
            <v>18</v>
          </cell>
          <cell r="D903">
            <v>68</v>
          </cell>
        </row>
        <row r="904">
          <cell r="A904">
            <v>2130315</v>
          </cell>
          <cell r="B904" t="str">
            <v>抗旱</v>
          </cell>
          <cell r="C904">
            <v>20</v>
          </cell>
        </row>
        <row r="905">
          <cell r="A905">
            <v>2130316</v>
          </cell>
          <cell r="B905" t="str">
            <v>农村水利</v>
          </cell>
        </row>
        <row r="906">
          <cell r="A906">
            <v>2130317</v>
          </cell>
          <cell r="B906" t="str">
            <v>水利技术推广</v>
          </cell>
        </row>
        <row r="907">
          <cell r="A907">
            <v>2130318</v>
          </cell>
          <cell r="B907" t="str">
            <v>国际河流治理与管理</v>
          </cell>
        </row>
        <row r="908">
          <cell r="A908">
            <v>2130319</v>
          </cell>
          <cell r="B908" t="str">
            <v>江河湖库水系综合整治</v>
          </cell>
        </row>
        <row r="909">
          <cell r="A909">
            <v>2130321</v>
          </cell>
          <cell r="B909" t="str">
            <v>大中型水库移民后期扶持专项支出</v>
          </cell>
          <cell r="C909">
            <v>118</v>
          </cell>
          <cell r="D909">
            <v>281</v>
          </cell>
        </row>
        <row r="910">
          <cell r="A910">
            <v>2130322</v>
          </cell>
          <cell r="B910" t="str">
            <v>水利安全监督</v>
          </cell>
        </row>
        <row r="911">
          <cell r="A911">
            <v>2130333</v>
          </cell>
          <cell r="B911" t="str">
            <v>信息管理</v>
          </cell>
        </row>
        <row r="912">
          <cell r="A912">
            <v>2130334</v>
          </cell>
          <cell r="B912" t="str">
            <v>水利建设征地及移民支出</v>
          </cell>
          <cell r="C912">
            <v>19</v>
          </cell>
          <cell r="D912">
            <v>20</v>
          </cell>
        </row>
        <row r="913">
          <cell r="A913">
            <v>2130335</v>
          </cell>
          <cell r="B913" t="str">
            <v>农村供水</v>
          </cell>
        </row>
        <row r="914">
          <cell r="A914">
            <v>2130336</v>
          </cell>
          <cell r="B914" t="str">
            <v>南水北调工程建设</v>
          </cell>
        </row>
        <row r="915">
          <cell r="A915">
            <v>2130337</v>
          </cell>
          <cell r="B915" t="str">
            <v>南水北调工程管理</v>
          </cell>
        </row>
        <row r="916">
          <cell r="A916">
            <v>2130399</v>
          </cell>
          <cell r="B916" t="str">
            <v>其他水利支出</v>
          </cell>
          <cell r="C916">
            <v>163</v>
          </cell>
        </row>
        <row r="917">
          <cell r="A917">
            <v>21305</v>
          </cell>
          <cell r="B917" t="str">
            <v>巩固脱贫攻坚成果衔接乡村振兴</v>
          </cell>
          <cell r="C917">
            <v>59</v>
          </cell>
          <cell r="D917">
            <v>65</v>
          </cell>
        </row>
        <row r="918">
          <cell r="A918">
            <v>2130501</v>
          </cell>
          <cell r="B918" t="str">
            <v>行政运行▼</v>
          </cell>
        </row>
        <row r="919">
          <cell r="A919">
            <v>2130502</v>
          </cell>
          <cell r="B919" t="str">
            <v>一般行政管理事务▼</v>
          </cell>
          <cell r="C919">
            <v>59</v>
          </cell>
        </row>
        <row r="920">
          <cell r="A920">
            <v>2130503</v>
          </cell>
          <cell r="B920" t="str">
            <v>机关服务▼</v>
          </cell>
        </row>
        <row r="921">
          <cell r="A921">
            <v>2130504</v>
          </cell>
          <cell r="B921" t="str">
            <v>农村基础设施建设</v>
          </cell>
        </row>
        <row r="922">
          <cell r="A922">
            <v>2130505</v>
          </cell>
          <cell r="B922" t="str">
            <v>生产发展</v>
          </cell>
        </row>
        <row r="923">
          <cell r="A923">
            <v>2130506</v>
          </cell>
          <cell r="B923" t="str">
            <v>社会发展</v>
          </cell>
        </row>
        <row r="924">
          <cell r="A924">
            <v>2130507</v>
          </cell>
          <cell r="B924" t="str">
            <v>贷款奖补和贴息</v>
          </cell>
        </row>
        <row r="925">
          <cell r="A925">
            <v>2130508</v>
          </cell>
          <cell r="B925" t="str">
            <v>“三西”农业建设专项补助</v>
          </cell>
        </row>
        <row r="926">
          <cell r="A926">
            <v>2130550</v>
          </cell>
          <cell r="B926" t="str">
            <v>事业运行▼</v>
          </cell>
        </row>
        <row r="927">
          <cell r="A927">
            <v>2130599</v>
          </cell>
          <cell r="B927" t="str">
            <v>其他巩固脱贫攻坚成果衔接乡村振兴支出</v>
          </cell>
        </row>
        <row r="927">
          <cell r="D927">
            <v>65</v>
          </cell>
        </row>
        <row r="928">
          <cell r="A928">
            <v>21307</v>
          </cell>
          <cell r="B928" t="str">
            <v>农村综合改革</v>
          </cell>
          <cell r="C928">
            <v>500</v>
          </cell>
          <cell r="D928">
            <v>0</v>
          </cell>
        </row>
        <row r="929">
          <cell r="A929">
            <v>2130701</v>
          </cell>
          <cell r="B929" t="str">
            <v>对村级公益事业建设的补助</v>
          </cell>
        </row>
        <row r="930">
          <cell r="A930">
            <v>2130704</v>
          </cell>
          <cell r="B930" t="str">
            <v>国有农场办社会职能改革补助▼</v>
          </cell>
        </row>
        <row r="931">
          <cell r="A931">
            <v>2130705</v>
          </cell>
          <cell r="B931" t="str">
            <v>对村民委员会和村党支部的补助</v>
          </cell>
        </row>
        <row r="932">
          <cell r="A932">
            <v>2130706</v>
          </cell>
          <cell r="B932" t="str">
            <v>对村集体经济组织的补助</v>
          </cell>
        </row>
        <row r="933">
          <cell r="A933">
            <v>2130707</v>
          </cell>
          <cell r="B933" t="str">
            <v>农村综合改革示范试点补助</v>
          </cell>
          <cell r="C933">
            <v>500</v>
          </cell>
        </row>
        <row r="934">
          <cell r="A934">
            <v>2130799</v>
          </cell>
          <cell r="B934" t="str">
            <v>其他农村综合改革支出</v>
          </cell>
        </row>
        <row r="935">
          <cell r="A935">
            <v>21308</v>
          </cell>
          <cell r="B935" t="str">
            <v>普惠金融发展支出</v>
          </cell>
          <cell r="C935">
            <v>49</v>
          </cell>
          <cell r="D935">
            <v>9</v>
          </cell>
        </row>
        <row r="936">
          <cell r="A936">
            <v>2130801</v>
          </cell>
          <cell r="B936" t="str">
            <v>支持农村金融机构</v>
          </cell>
        </row>
        <row r="937">
          <cell r="A937">
            <v>2130803</v>
          </cell>
          <cell r="B937" t="str">
            <v>农业保险保费补贴</v>
          </cell>
        </row>
        <row r="938">
          <cell r="A938">
            <v>2130804</v>
          </cell>
          <cell r="B938" t="str">
            <v>创业担保贷款贴息及奖补</v>
          </cell>
          <cell r="C938">
            <v>49</v>
          </cell>
          <cell r="D938">
            <v>9</v>
          </cell>
        </row>
        <row r="939">
          <cell r="A939">
            <v>2130805</v>
          </cell>
          <cell r="B939" t="str">
            <v>补充创业担保贷款基金</v>
          </cell>
        </row>
        <row r="940">
          <cell r="A940">
            <v>2130899</v>
          </cell>
          <cell r="B940" t="str">
            <v>其他普惠金融发展支出</v>
          </cell>
        </row>
        <row r="941">
          <cell r="A941">
            <v>21309</v>
          </cell>
          <cell r="B941" t="str">
            <v>目标价格补贴</v>
          </cell>
          <cell r="C941">
            <v>0</v>
          </cell>
          <cell r="D941">
            <v>0</v>
          </cell>
        </row>
        <row r="942">
          <cell r="A942">
            <v>2130901</v>
          </cell>
          <cell r="B942" t="str">
            <v>棉花目标价格补贴</v>
          </cell>
        </row>
        <row r="943">
          <cell r="A943">
            <v>2130999</v>
          </cell>
          <cell r="B943" t="str">
            <v>其他目标价格补贴</v>
          </cell>
        </row>
        <row r="944">
          <cell r="A944">
            <v>21399</v>
          </cell>
          <cell r="B944" t="str">
            <v>其他农林水支出</v>
          </cell>
          <cell r="C944">
            <v>0</v>
          </cell>
          <cell r="D944">
            <v>1</v>
          </cell>
        </row>
        <row r="945">
          <cell r="A945">
            <v>2139901</v>
          </cell>
          <cell r="B945" t="str">
            <v>化解其他公益性乡村债务支出</v>
          </cell>
        </row>
        <row r="946">
          <cell r="A946">
            <v>2139999</v>
          </cell>
          <cell r="B946" t="str">
            <v>其他农林水支出</v>
          </cell>
        </row>
        <row r="946">
          <cell r="D946">
            <v>1</v>
          </cell>
        </row>
        <row r="947">
          <cell r="A947">
            <v>214</v>
          </cell>
          <cell r="B947" t="str">
            <v>十三、交通运输支出</v>
          </cell>
          <cell r="C947">
            <v>0</v>
          </cell>
          <cell r="D947">
            <v>0</v>
          </cell>
        </row>
        <row r="948">
          <cell r="A948">
            <v>21401</v>
          </cell>
          <cell r="B948" t="str">
            <v>公路水路运输</v>
          </cell>
          <cell r="C948">
            <v>0</v>
          </cell>
          <cell r="D948">
            <v>0</v>
          </cell>
        </row>
        <row r="949">
          <cell r="A949">
            <v>2140101</v>
          </cell>
          <cell r="B949" t="str">
            <v>行政运行</v>
          </cell>
        </row>
        <row r="950">
          <cell r="A950">
            <v>2140102</v>
          </cell>
          <cell r="B950" t="str">
            <v>一般行政管理事务</v>
          </cell>
        </row>
        <row r="951">
          <cell r="A951">
            <v>2140103</v>
          </cell>
          <cell r="B951" t="str">
            <v>机关服务</v>
          </cell>
        </row>
        <row r="952">
          <cell r="A952">
            <v>2140104</v>
          </cell>
          <cell r="B952" t="str">
            <v>公路建设</v>
          </cell>
        </row>
        <row r="953">
          <cell r="A953">
            <v>2140106</v>
          </cell>
          <cell r="B953" t="str">
            <v>公路养护</v>
          </cell>
        </row>
        <row r="954">
          <cell r="A954">
            <v>2140109</v>
          </cell>
          <cell r="B954" t="str">
            <v>交通运输信息化建设</v>
          </cell>
        </row>
        <row r="955">
          <cell r="A955">
            <v>2140110</v>
          </cell>
          <cell r="B955" t="str">
            <v>公路和运输安全</v>
          </cell>
        </row>
        <row r="956">
          <cell r="A956">
            <v>2140112</v>
          </cell>
          <cell r="B956" t="str">
            <v>公路运输管理</v>
          </cell>
        </row>
        <row r="957">
          <cell r="A957">
            <v>2140114</v>
          </cell>
          <cell r="B957" t="str">
            <v>公路和运输技术标准化建设</v>
          </cell>
        </row>
        <row r="958">
          <cell r="A958">
            <v>2140122</v>
          </cell>
          <cell r="B958" t="str">
            <v>水运建设</v>
          </cell>
        </row>
        <row r="959">
          <cell r="A959">
            <v>2140123</v>
          </cell>
          <cell r="B959" t="str">
            <v>航道维护</v>
          </cell>
        </row>
        <row r="960">
          <cell r="A960">
            <v>2140127</v>
          </cell>
          <cell r="B960" t="str">
            <v>船舶检验</v>
          </cell>
        </row>
        <row r="961">
          <cell r="A961">
            <v>2140128</v>
          </cell>
          <cell r="B961" t="str">
            <v>救助打捞</v>
          </cell>
        </row>
        <row r="962">
          <cell r="A962">
            <v>2140129</v>
          </cell>
          <cell r="B962" t="str">
            <v>内河运输</v>
          </cell>
        </row>
        <row r="963">
          <cell r="A963">
            <v>2140130</v>
          </cell>
          <cell r="B963" t="str">
            <v>远洋运输</v>
          </cell>
        </row>
        <row r="964">
          <cell r="A964">
            <v>2140131</v>
          </cell>
          <cell r="B964" t="str">
            <v>海事管理</v>
          </cell>
        </row>
        <row r="965">
          <cell r="A965">
            <v>2140133</v>
          </cell>
          <cell r="B965" t="str">
            <v>航标事业发展支出</v>
          </cell>
        </row>
        <row r="966">
          <cell r="A966">
            <v>2140136</v>
          </cell>
          <cell r="B966" t="str">
            <v>水路运输管理支出</v>
          </cell>
        </row>
        <row r="967">
          <cell r="A967">
            <v>2140138</v>
          </cell>
          <cell r="B967" t="str">
            <v>口岸建设</v>
          </cell>
        </row>
        <row r="968">
          <cell r="A968">
            <v>2140199</v>
          </cell>
          <cell r="B968" t="str">
            <v>其他公路水路运输支出</v>
          </cell>
        </row>
        <row r="969">
          <cell r="A969">
            <v>21402</v>
          </cell>
          <cell r="B969" t="str">
            <v>铁路运输</v>
          </cell>
          <cell r="C969">
            <v>0</v>
          </cell>
          <cell r="D969">
            <v>0</v>
          </cell>
        </row>
        <row r="970">
          <cell r="A970">
            <v>2140201</v>
          </cell>
          <cell r="B970" t="str">
            <v>行政运行</v>
          </cell>
        </row>
        <row r="971">
          <cell r="A971">
            <v>2140202</v>
          </cell>
          <cell r="B971" t="str">
            <v>一般行政管理事务</v>
          </cell>
        </row>
        <row r="972">
          <cell r="A972">
            <v>2140203</v>
          </cell>
          <cell r="B972" t="str">
            <v>机关服务</v>
          </cell>
        </row>
        <row r="973">
          <cell r="A973">
            <v>2140204</v>
          </cell>
          <cell r="B973" t="str">
            <v>铁路路网建设</v>
          </cell>
        </row>
        <row r="974">
          <cell r="A974">
            <v>2140205</v>
          </cell>
          <cell r="B974" t="str">
            <v>铁路还贷专项</v>
          </cell>
        </row>
        <row r="975">
          <cell r="A975">
            <v>2140206</v>
          </cell>
          <cell r="B975" t="str">
            <v>铁路安全</v>
          </cell>
        </row>
        <row r="976">
          <cell r="A976">
            <v>2140207</v>
          </cell>
          <cell r="B976" t="str">
            <v>铁路专项运输</v>
          </cell>
        </row>
        <row r="977">
          <cell r="A977">
            <v>2140208</v>
          </cell>
          <cell r="B977" t="str">
            <v>行业监管</v>
          </cell>
        </row>
        <row r="978">
          <cell r="A978">
            <v>2140299</v>
          </cell>
          <cell r="B978" t="str">
            <v>其他铁路运输支出</v>
          </cell>
        </row>
        <row r="979">
          <cell r="A979">
            <v>21403</v>
          </cell>
          <cell r="B979" t="str">
            <v>民用航空运输</v>
          </cell>
          <cell r="C979">
            <v>0</v>
          </cell>
          <cell r="D979">
            <v>0</v>
          </cell>
        </row>
        <row r="980">
          <cell r="A980">
            <v>2140301</v>
          </cell>
          <cell r="B980" t="str">
            <v>行政运行</v>
          </cell>
        </row>
        <row r="981">
          <cell r="A981">
            <v>2140302</v>
          </cell>
          <cell r="B981" t="str">
            <v>一般行政管理事务</v>
          </cell>
        </row>
        <row r="982">
          <cell r="A982">
            <v>2140303</v>
          </cell>
          <cell r="B982" t="str">
            <v>机关服务</v>
          </cell>
        </row>
        <row r="983">
          <cell r="A983">
            <v>2140304</v>
          </cell>
          <cell r="B983" t="str">
            <v>机场建设</v>
          </cell>
        </row>
        <row r="984">
          <cell r="A984">
            <v>2140305</v>
          </cell>
          <cell r="B984" t="str">
            <v>空管系统建设</v>
          </cell>
        </row>
        <row r="985">
          <cell r="A985">
            <v>2140306</v>
          </cell>
          <cell r="B985" t="str">
            <v>民航还贷专项支出</v>
          </cell>
        </row>
        <row r="986">
          <cell r="A986">
            <v>2140307</v>
          </cell>
          <cell r="B986" t="str">
            <v>民用航空安全</v>
          </cell>
        </row>
        <row r="987">
          <cell r="A987">
            <v>2140308</v>
          </cell>
          <cell r="B987" t="str">
            <v>民航专项运输</v>
          </cell>
        </row>
        <row r="988">
          <cell r="A988">
            <v>2140399</v>
          </cell>
          <cell r="B988" t="str">
            <v>其他民用航空运输支出</v>
          </cell>
        </row>
        <row r="989">
          <cell r="A989">
            <v>21405</v>
          </cell>
          <cell r="B989" t="str">
            <v>邮政业支出</v>
          </cell>
          <cell r="C989">
            <v>0</v>
          </cell>
          <cell r="D989">
            <v>0</v>
          </cell>
        </row>
        <row r="990">
          <cell r="A990">
            <v>2140501</v>
          </cell>
          <cell r="B990" t="str">
            <v>行政运行</v>
          </cell>
        </row>
        <row r="991">
          <cell r="A991">
            <v>2140502</v>
          </cell>
          <cell r="B991" t="str">
            <v>一般行政管理事务</v>
          </cell>
        </row>
        <row r="992">
          <cell r="A992">
            <v>2140503</v>
          </cell>
          <cell r="B992" t="str">
            <v>机关服务</v>
          </cell>
        </row>
        <row r="993">
          <cell r="A993">
            <v>2140504</v>
          </cell>
          <cell r="B993" t="str">
            <v>行业监管</v>
          </cell>
        </row>
        <row r="994">
          <cell r="A994">
            <v>2140505</v>
          </cell>
          <cell r="B994" t="str">
            <v>邮政普遍服务与特殊服务</v>
          </cell>
        </row>
        <row r="995">
          <cell r="A995">
            <v>2140599</v>
          </cell>
          <cell r="B995" t="str">
            <v>其他邮政业支出</v>
          </cell>
        </row>
        <row r="996">
          <cell r="A996">
            <v>21499</v>
          </cell>
          <cell r="B996" t="str">
            <v>其他交通运输支出</v>
          </cell>
          <cell r="C996">
            <v>0</v>
          </cell>
          <cell r="D996">
            <v>0</v>
          </cell>
        </row>
        <row r="997">
          <cell r="A997">
            <v>2149901</v>
          </cell>
          <cell r="B997" t="str">
            <v>公共交通运营补助</v>
          </cell>
        </row>
        <row r="998">
          <cell r="A998">
            <v>2149999</v>
          </cell>
          <cell r="B998" t="str">
            <v>其他交通运输支出</v>
          </cell>
        </row>
        <row r="999">
          <cell r="A999">
            <v>215</v>
          </cell>
          <cell r="B999" t="str">
            <v>十四、资源勘探工业信息等支出</v>
          </cell>
          <cell r="C999">
            <v>30068</v>
          </cell>
          <cell r="D999">
            <v>28941</v>
          </cell>
        </row>
        <row r="1000">
          <cell r="A1000">
            <v>21501</v>
          </cell>
          <cell r="B1000" t="str">
            <v>资源勘探开发</v>
          </cell>
          <cell r="C1000">
            <v>0</v>
          </cell>
          <cell r="D1000">
            <v>0</v>
          </cell>
        </row>
        <row r="1001">
          <cell r="A1001">
            <v>2150101</v>
          </cell>
          <cell r="B1001" t="str">
            <v>行政运行</v>
          </cell>
        </row>
        <row r="1002">
          <cell r="A1002">
            <v>2150102</v>
          </cell>
          <cell r="B1002" t="str">
            <v>一般行政管理事务</v>
          </cell>
        </row>
        <row r="1003">
          <cell r="A1003">
            <v>2150103</v>
          </cell>
          <cell r="B1003" t="str">
            <v>机关服务</v>
          </cell>
        </row>
        <row r="1004">
          <cell r="A1004">
            <v>2150104</v>
          </cell>
          <cell r="B1004" t="str">
            <v>煤炭勘探开采和洗选</v>
          </cell>
        </row>
        <row r="1005">
          <cell r="A1005">
            <v>2150105</v>
          </cell>
          <cell r="B1005" t="str">
            <v>石油和天然气勘探开采</v>
          </cell>
        </row>
        <row r="1006">
          <cell r="A1006">
            <v>2150106</v>
          </cell>
          <cell r="B1006" t="str">
            <v>黑色金属矿勘探和采选</v>
          </cell>
        </row>
        <row r="1007">
          <cell r="A1007">
            <v>2150107</v>
          </cell>
          <cell r="B1007" t="str">
            <v>有色金属矿勘探和采选</v>
          </cell>
        </row>
        <row r="1008">
          <cell r="A1008">
            <v>2150108</v>
          </cell>
          <cell r="B1008" t="str">
            <v>非金属矿勘探和采选</v>
          </cell>
        </row>
        <row r="1009">
          <cell r="A1009">
            <v>2150199</v>
          </cell>
          <cell r="B1009" t="str">
            <v>其他资源勘探业支出</v>
          </cell>
        </row>
        <row r="1010">
          <cell r="A1010">
            <v>21502</v>
          </cell>
          <cell r="B1010" t="str">
            <v>制造业</v>
          </cell>
          <cell r="C1010">
            <v>3573</v>
          </cell>
          <cell r="D1010">
            <v>40</v>
          </cell>
        </row>
        <row r="1011">
          <cell r="A1011">
            <v>2150201</v>
          </cell>
          <cell r="B1011" t="str">
            <v>行政运行</v>
          </cell>
        </row>
        <row r="1012">
          <cell r="A1012">
            <v>2150202</v>
          </cell>
          <cell r="B1012" t="str">
            <v>一般行政管理事务</v>
          </cell>
        </row>
        <row r="1013">
          <cell r="A1013">
            <v>2150203</v>
          </cell>
          <cell r="B1013" t="str">
            <v>机关服务</v>
          </cell>
        </row>
        <row r="1014">
          <cell r="A1014">
            <v>2150204</v>
          </cell>
          <cell r="B1014" t="str">
            <v>纺织业</v>
          </cell>
        </row>
        <row r="1015">
          <cell r="A1015">
            <v>2150205</v>
          </cell>
          <cell r="B1015" t="str">
            <v>医药制造业</v>
          </cell>
        </row>
        <row r="1016">
          <cell r="A1016">
            <v>2150206</v>
          </cell>
          <cell r="B1016" t="str">
            <v>非金属矿物制品业</v>
          </cell>
        </row>
        <row r="1017">
          <cell r="A1017">
            <v>2150207</v>
          </cell>
          <cell r="B1017" t="str">
            <v>通信设备、计算机及其他电子设备制造业</v>
          </cell>
          <cell r="C1017">
            <v>2507</v>
          </cell>
        </row>
        <row r="1018">
          <cell r="A1018">
            <v>2150208</v>
          </cell>
          <cell r="B1018" t="str">
            <v>交通运输设备制造业</v>
          </cell>
        </row>
        <row r="1019">
          <cell r="A1019">
            <v>2150209</v>
          </cell>
          <cell r="B1019" t="str">
            <v>电气机械及器材制造业</v>
          </cell>
        </row>
        <row r="1020">
          <cell r="A1020">
            <v>2150210</v>
          </cell>
          <cell r="B1020" t="str">
            <v>工艺品及其他制造业</v>
          </cell>
        </row>
        <row r="1021">
          <cell r="A1021">
            <v>2150212</v>
          </cell>
          <cell r="B1021" t="str">
            <v>石油加工、炼焦及核燃料加工业</v>
          </cell>
        </row>
        <row r="1022">
          <cell r="A1022">
            <v>2150213</v>
          </cell>
          <cell r="B1022" t="str">
            <v>化学原料及化学制品制造业</v>
          </cell>
        </row>
        <row r="1023">
          <cell r="A1023">
            <v>2150214</v>
          </cell>
          <cell r="B1023" t="str">
            <v>黑色金属冶炼及压延加工业</v>
          </cell>
        </row>
        <row r="1024">
          <cell r="A1024">
            <v>2150215</v>
          </cell>
          <cell r="B1024" t="str">
            <v>有色金属冶炼及压延加工业</v>
          </cell>
        </row>
        <row r="1025">
          <cell r="A1025">
            <v>2150299</v>
          </cell>
          <cell r="B1025" t="str">
            <v>其他制造业支出</v>
          </cell>
          <cell r="C1025">
            <v>1066</v>
          </cell>
          <cell r="D1025">
            <v>40</v>
          </cell>
        </row>
        <row r="1026">
          <cell r="A1026">
            <v>21503</v>
          </cell>
          <cell r="B1026" t="str">
            <v>建筑业</v>
          </cell>
          <cell r="C1026">
            <v>0</v>
          </cell>
          <cell r="D1026">
            <v>0</v>
          </cell>
        </row>
        <row r="1027">
          <cell r="A1027">
            <v>2150301</v>
          </cell>
          <cell r="B1027" t="str">
            <v>行政运行</v>
          </cell>
        </row>
        <row r="1028">
          <cell r="A1028">
            <v>2150302</v>
          </cell>
          <cell r="B1028" t="str">
            <v>一般行政管理事务</v>
          </cell>
        </row>
        <row r="1029">
          <cell r="A1029">
            <v>2150303</v>
          </cell>
          <cell r="B1029" t="str">
            <v>机关服务</v>
          </cell>
        </row>
        <row r="1030">
          <cell r="A1030">
            <v>2150399</v>
          </cell>
          <cell r="B1030" t="str">
            <v>其他建筑业支出</v>
          </cell>
        </row>
        <row r="1031">
          <cell r="A1031">
            <v>21505</v>
          </cell>
          <cell r="B1031" t="str">
            <v>工业和信息产业★</v>
          </cell>
          <cell r="C1031">
            <v>5499</v>
          </cell>
          <cell r="D1031">
            <v>12483</v>
          </cell>
        </row>
        <row r="1032">
          <cell r="A1032">
            <v>2150501</v>
          </cell>
          <cell r="B1032" t="str">
            <v>行政运行</v>
          </cell>
        </row>
        <row r="1033">
          <cell r="A1033">
            <v>2150502</v>
          </cell>
          <cell r="B1033" t="str">
            <v>一般行政管理事务</v>
          </cell>
        </row>
        <row r="1034">
          <cell r="A1034">
            <v>2150503</v>
          </cell>
          <cell r="B1034" t="str">
            <v>机关服务</v>
          </cell>
        </row>
        <row r="1035">
          <cell r="A1035">
            <v>2150505</v>
          </cell>
          <cell r="B1035" t="str">
            <v>战备应急</v>
          </cell>
        </row>
        <row r="1036">
          <cell r="A1036">
            <v>2150507</v>
          </cell>
          <cell r="B1036" t="str">
            <v>专用通信</v>
          </cell>
        </row>
        <row r="1037">
          <cell r="A1037">
            <v>2150508</v>
          </cell>
          <cell r="B1037" t="str">
            <v>无线电及信息通信监管</v>
          </cell>
        </row>
        <row r="1038">
          <cell r="A1038">
            <v>2150516</v>
          </cell>
          <cell r="B1038" t="str">
            <v>工程建设及运行维护</v>
          </cell>
          <cell r="C1038">
            <v>1372</v>
          </cell>
          <cell r="D1038">
            <v>1779</v>
          </cell>
        </row>
        <row r="1039">
          <cell r="A1039">
            <v>2150517</v>
          </cell>
          <cell r="B1039" t="str">
            <v>产业发展</v>
          </cell>
          <cell r="C1039">
            <v>4127</v>
          </cell>
          <cell r="D1039">
            <v>10704</v>
          </cell>
        </row>
        <row r="1040">
          <cell r="A1040">
            <v>2150550</v>
          </cell>
          <cell r="B1040" t="str">
            <v>事业运行</v>
          </cell>
        </row>
        <row r="1041">
          <cell r="A1041">
            <v>2150599</v>
          </cell>
          <cell r="B1041" t="str">
            <v>其他工业和信息产业支出★</v>
          </cell>
        </row>
        <row r="1042">
          <cell r="A1042">
            <v>21507</v>
          </cell>
          <cell r="B1042" t="str">
            <v>国有资产监管</v>
          </cell>
          <cell r="C1042">
            <v>0</v>
          </cell>
          <cell r="D1042">
            <v>0</v>
          </cell>
        </row>
        <row r="1043">
          <cell r="A1043">
            <v>2150701</v>
          </cell>
          <cell r="B1043" t="str">
            <v>行政运行</v>
          </cell>
        </row>
        <row r="1044">
          <cell r="A1044">
            <v>2150702</v>
          </cell>
          <cell r="B1044" t="str">
            <v>一般行政管理事务</v>
          </cell>
        </row>
        <row r="1045">
          <cell r="A1045">
            <v>2150703</v>
          </cell>
          <cell r="B1045" t="str">
            <v>机关服务</v>
          </cell>
        </row>
        <row r="1046">
          <cell r="A1046">
            <v>2150704</v>
          </cell>
          <cell r="B1046" t="str">
            <v>国有企业监事会专项</v>
          </cell>
        </row>
        <row r="1047">
          <cell r="A1047">
            <v>2150705</v>
          </cell>
          <cell r="B1047" t="str">
            <v>中央企业专项管理</v>
          </cell>
        </row>
        <row r="1048">
          <cell r="A1048">
            <v>2150799</v>
          </cell>
          <cell r="B1048" t="str">
            <v>其他国有资产监管支出</v>
          </cell>
        </row>
        <row r="1049">
          <cell r="A1049">
            <v>21508</v>
          </cell>
          <cell r="B1049" t="str">
            <v>支持中小企业发展和管理支出</v>
          </cell>
          <cell r="C1049">
            <v>20996</v>
          </cell>
          <cell r="D1049">
            <v>16418</v>
          </cell>
        </row>
        <row r="1050">
          <cell r="A1050">
            <v>2150801</v>
          </cell>
          <cell r="B1050" t="str">
            <v>行政运行</v>
          </cell>
        </row>
        <row r="1051">
          <cell r="A1051">
            <v>2150802</v>
          </cell>
          <cell r="B1051" t="str">
            <v>一般行政管理事务</v>
          </cell>
        </row>
        <row r="1052">
          <cell r="A1052">
            <v>2150803</v>
          </cell>
          <cell r="B1052" t="str">
            <v>机关服务</v>
          </cell>
        </row>
        <row r="1053">
          <cell r="A1053">
            <v>2150804</v>
          </cell>
          <cell r="B1053" t="str">
            <v>科技型中小企业技术创新基金</v>
          </cell>
        </row>
        <row r="1054">
          <cell r="A1054">
            <v>2150805</v>
          </cell>
          <cell r="B1054" t="str">
            <v>中小企业发展专项</v>
          </cell>
          <cell r="C1054">
            <v>380</v>
          </cell>
          <cell r="D1054">
            <v>15900</v>
          </cell>
        </row>
        <row r="1055">
          <cell r="A1055">
            <v>2150806</v>
          </cell>
          <cell r="B1055" t="str">
            <v>减免房租补贴</v>
          </cell>
        </row>
        <row r="1056">
          <cell r="A1056">
            <v>2150899</v>
          </cell>
          <cell r="B1056" t="str">
            <v>其他支持中小企业发展和管理支出</v>
          </cell>
          <cell r="C1056">
            <v>20616</v>
          </cell>
          <cell r="D1056">
            <v>518</v>
          </cell>
        </row>
        <row r="1057">
          <cell r="A1057">
            <v>21599</v>
          </cell>
          <cell r="B1057" t="str">
            <v>其他资源勘探工业信息等支出</v>
          </cell>
          <cell r="C1057">
            <v>0</v>
          </cell>
          <cell r="D1057">
            <v>0</v>
          </cell>
        </row>
        <row r="1058">
          <cell r="A1058">
            <v>2159901</v>
          </cell>
          <cell r="B1058" t="str">
            <v>黄金事务</v>
          </cell>
        </row>
        <row r="1059">
          <cell r="A1059">
            <v>2159904</v>
          </cell>
          <cell r="B1059" t="str">
            <v>技术改造支出</v>
          </cell>
        </row>
        <row r="1060">
          <cell r="A1060">
            <v>2159905</v>
          </cell>
          <cell r="B1060" t="str">
            <v>中药材扶持资金支出</v>
          </cell>
        </row>
        <row r="1061">
          <cell r="A1061">
            <v>2159906</v>
          </cell>
          <cell r="B1061" t="str">
            <v>重点产业振兴和技术改造项目贷款贴息</v>
          </cell>
        </row>
        <row r="1062">
          <cell r="A1062">
            <v>2159999</v>
          </cell>
          <cell r="B1062" t="str">
            <v>其他资源勘探工业信息等支出</v>
          </cell>
        </row>
        <row r="1063">
          <cell r="A1063">
            <v>216</v>
          </cell>
          <cell r="B1063" t="str">
            <v>十五、商业服务业等支出</v>
          </cell>
          <cell r="C1063">
            <v>278</v>
          </cell>
          <cell r="D1063">
            <v>240</v>
          </cell>
        </row>
        <row r="1064">
          <cell r="A1064">
            <v>21602</v>
          </cell>
          <cell r="B1064" t="str">
            <v>商业流通事务</v>
          </cell>
          <cell r="C1064">
            <v>0</v>
          </cell>
          <cell r="D1064">
            <v>0</v>
          </cell>
        </row>
        <row r="1065">
          <cell r="A1065">
            <v>2160201</v>
          </cell>
          <cell r="B1065" t="str">
            <v>行政运行</v>
          </cell>
        </row>
        <row r="1066">
          <cell r="A1066">
            <v>2160202</v>
          </cell>
          <cell r="B1066" t="str">
            <v>一般行政管理事务</v>
          </cell>
        </row>
        <row r="1067">
          <cell r="A1067">
            <v>2160203</v>
          </cell>
          <cell r="B1067" t="str">
            <v>机关服务</v>
          </cell>
        </row>
        <row r="1068">
          <cell r="A1068">
            <v>2160216</v>
          </cell>
          <cell r="B1068" t="str">
            <v>食品流通安全补贴</v>
          </cell>
        </row>
        <row r="1069">
          <cell r="A1069">
            <v>2160217</v>
          </cell>
          <cell r="B1069" t="str">
            <v>市场监测及信息管理</v>
          </cell>
        </row>
        <row r="1070">
          <cell r="A1070">
            <v>2160218</v>
          </cell>
          <cell r="B1070" t="str">
            <v>民贸企业补贴</v>
          </cell>
        </row>
        <row r="1071">
          <cell r="A1071">
            <v>2160219</v>
          </cell>
          <cell r="B1071" t="str">
            <v>民贸民品贷款贴息</v>
          </cell>
        </row>
        <row r="1072">
          <cell r="A1072">
            <v>2160250</v>
          </cell>
          <cell r="B1072" t="str">
            <v>事业运行</v>
          </cell>
        </row>
        <row r="1073">
          <cell r="A1073">
            <v>2160299</v>
          </cell>
          <cell r="B1073" t="str">
            <v>其他商业流通事务支出</v>
          </cell>
        </row>
        <row r="1074">
          <cell r="A1074">
            <v>21606</v>
          </cell>
          <cell r="B1074" t="str">
            <v>涉外发展服务支出</v>
          </cell>
          <cell r="C1074">
            <v>278</v>
          </cell>
          <cell r="D1074">
            <v>240</v>
          </cell>
        </row>
        <row r="1075">
          <cell r="A1075">
            <v>2160601</v>
          </cell>
          <cell r="B1075" t="str">
            <v>行政运行</v>
          </cell>
        </row>
        <row r="1076">
          <cell r="A1076">
            <v>2160602</v>
          </cell>
          <cell r="B1076" t="str">
            <v>一般行政管理事务</v>
          </cell>
        </row>
        <row r="1077">
          <cell r="A1077">
            <v>2160603</v>
          </cell>
          <cell r="B1077" t="str">
            <v>机关服务</v>
          </cell>
        </row>
        <row r="1078">
          <cell r="A1078">
            <v>2160607</v>
          </cell>
          <cell r="B1078" t="str">
            <v>外商投资环境建设补助资金</v>
          </cell>
        </row>
        <row r="1079">
          <cell r="A1079">
            <v>2160699</v>
          </cell>
          <cell r="B1079" t="str">
            <v>其他涉外发展服务支出</v>
          </cell>
          <cell r="C1079">
            <v>278</v>
          </cell>
          <cell r="D1079">
            <v>240</v>
          </cell>
        </row>
        <row r="1080">
          <cell r="A1080">
            <v>21699</v>
          </cell>
          <cell r="B1080" t="str">
            <v>其他商业服务业等支出</v>
          </cell>
          <cell r="C1080">
            <v>0</v>
          </cell>
          <cell r="D1080">
            <v>0</v>
          </cell>
        </row>
        <row r="1081">
          <cell r="A1081">
            <v>2169901</v>
          </cell>
          <cell r="B1081" t="str">
            <v>服务业基础设施建设</v>
          </cell>
        </row>
        <row r="1082">
          <cell r="A1082">
            <v>2169999</v>
          </cell>
          <cell r="B1082" t="str">
            <v>其他商业服务业等支出</v>
          </cell>
        </row>
        <row r="1083">
          <cell r="A1083">
            <v>217</v>
          </cell>
          <cell r="B1083" t="str">
            <v>十六、金融支出</v>
          </cell>
          <cell r="C1083">
            <v>0</v>
          </cell>
          <cell r="D1083">
            <v>0</v>
          </cell>
        </row>
        <row r="1084">
          <cell r="A1084">
            <v>21701</v>
          </cell>
          <cell r="B1084" t="str">
            <v>金融部门行政支出</v>
          </cell>
          <cell r="C1084">
            <v>0</v>
          </cell>
          <cell r="D1084">
            <v>0</v>
          </cell>
        </row>
        <row r="1085">
          <cell r="A1085">
            <v>2170101</v>
          </cell>
          <cell r="B1085" t="str">
            <v>行政运行</v>
          </cell>
        </row>
        <row r="1086">
          <cell r="A1086">
            <v>2170102</v>
          </cell>
          <cell r="B1086" t="str">
            <v>一般行政管理事务</v>
          </cell>
        </row>
        <row r="1087">
          <cell r="A1087">
            <v>2170103</v>
          </cell>
          <cell r="B1087" t="str">
            <v>机关服务</v>
          </cell>
        </row>
        <row r="1088">
          <cell r="A1088">
            <v>2170104</v>
          </cell>
          <cell r="B1088" t="str">
            <v>安全防卫</v>
          </cell>
        </row>
        <row r="1089">
          <cell r="A1089">
            <v>2170150</v>
          </cell>
          <cell r="B1089" t="str">
            <v>事业运行</v>
          </cell>
        </row>
        <row r="1090">
          <cell r="A1090">
            <v>2170199</v>
          </cell>
          <cell r="B1090" t="str">
            <v>金融部门其他行政支出</v>
          </cell>
        </row>
        <row r="1091">
          <cell r="A1091">
            <v>21702</v>
          </cell>
          <cell r="B1091" t="str">
            <v>金融部门监管支出</v>
          </cell>
          <cell r="C1091">
            <v>0</v>
          </cell>
          <cell r="D1091">
            <v>0</v>
          </cell>
        </row>
        <row r="1092">
          <cell r="A1092">
            <v>2170201</v>
          </cell>
          <cell r="B1092" t="str">
            <v>货币发行</v>
          </cell>
        </row>
        <row r="1093">
          <cell r="A1093">
            <v>2170202</v>
          </cell>
          <cell r="B1093" t="str">
            <v>金融服务</v>
          </cell>
        </row>
        <row r="1094">
          <cell r="A1094">
            <v>2170203</v>
          </cell>
          <cell r="B1094" t="str">
            <v>反假币</v>
          </cell>
        </row>
        <row r="1095">
          <cell r="A1095">
            <v>2170204</v>
          </cell>
          <cell r="B1095" t="str">
            <v>重点金融机构监管</v>
          </cell>
        </row>
        <row r="1096">
          <cell r="A1096">
            <v>2170205</v>
          </cell>
          <cell r="B1096" t="str">
            <v>金融稽查与案件处理</v>
          </cell>
        </row>
        <row r="1097">
          <cell r="A1097">
            <v>2170206</v>
          </cell>
          <cell r="B1097" t="str">
            <v>金融行业电子化建设</v>
          </cell>
        </row>
        <row r="1098">
          <cell r="A1098">
            <v>2170207</v>
          </cell>
          <cell r="B1098" t="str">
            <v>从业人员资格考试</v>
          </cell>
        </row>
        <row r="1099">
          <cell r="A1099">
            <v>2170208</v>
          </cell>
          <cell r="B1099" t="str">
            <v>反洗钱</v>
          </cell>
        </row>
        <row r="1100">
          <cell r="A1100">
            <v>2170299</v>
          </cell>
          <cell r="B1100" t="str">
            <v>金融部门其他监管支出</v>
          </cell>
        </row>
        <row r="1101">
          <cell r="A1101">
            <v>21703</v>
          </cell>
          <cell r="B1101" t="str">
            <v>金融发展支出</v>
          </cell>
          <cell r="C1101">
            <v>0</v>
          </cell>
          <cell r="D1101">
            <v>0</v>
          </cell>
        </row>
        <row r="1102">
          <cell r="A1102">
            <v>2170301</v>
          </cell>
          <cell r="B1102" t="str">
            <v>政策性银行亏损补贴</v>
          </cell>
        </row>
        <row r="1103">
          <cell r="A1103">
            <v>2170302</v>
          </cell>
          <cell r="B1103" t="str">
            <v>利息费用补贴支出</v>
          </cell>
        </row>
        <row r="1104">
          <cell r="A1104">
            <v>2170303</v>
          </cell>
          <cell r="B1104" t="str">
            <v>补充资本金</v>
          </cell>
        </row>
        <row r="1105">
          <cell r="A1105">
            <v>2170304</v>
          </cell>
          <cell r="B1105" t="str">
            <v>风险基金补助</v>
          </cell>
        </row>
        <row r="1106">
          <cell r="A1106">
            <v>2170399</v>
          </cell>
          <cell r="B1106" t="str">
            <v>其他金融发展支出</v>
          </cell>
        </row>
        <row r="1107">
          <cell r="A1107">
            <v>21799</v>
          </cell>
          <cell r="B1107" t="str">
            <v>其他金融支出</v>
          </cell>
          <cell r="C1107">
            <v>0</v>
          </cell>
          <cell r="D1107">
            <v>0</v>
          </cell>
        </row>
        <row r="1108">
          <cell r="A1108">
            <v>2179902</v>
          </cell>
          <cell r="B1108" t="str">
            <v>重点企业贷款贴息</v>
          </cell>
        </row>
        <row r="1109">
          <cell r="A1109">
            <v>2179999</v>
          </cell>
          <cell r="B1109" t="str">
            <v>其他金融发展支出</v>
          </cell>
        </row>
        <row r="1110">
          <cell r="A1110">
            <v>219</v>
          </cell>
          <cell r="B1110" t="str">
            <v>十七、援助其他地区支出</v>
          </cell>
          <cell r="C1110">
            <v>0</v>
          </cell>
          <cell r="D1110">
            <v>0</v>
          </cell>
        </row>
        <row r="1111">
          <cell r="A1111">
            <v>21901</v>
          </cell>
          <cell r="B1111" t="str">
            <v>一般公共服务</v>
          </cell>
        </row>
        <row r="1112">
          <cell r="A1112">
            <v>21902</v>
          </cell>
          <cell r="B1112" t="str">
            <v>教育</v>
          </cell>
        </row>
        <row r="1113">
          <cell r="A1113">
            <v>21903</v>
          </cell>
          <cell r="B1113" t="str">
            <v>文化旅游体育与传媒</v>
          </cell>
        </row>
        <row r="1114">
          <cell r="A1114">
            <v>21904</v>
          </cell>
          <cell r="B1114" t="str">
            <v>卫生健康</v>
          </cell>
        </row>
        <row r="1115">
          <cell r="A1115">
            <v>21905</v>
          </cell>
          <cell r="B1115" t="str">
            <v>节能环保</v>
          </cell>
        </row>
        <row r="1116">
          <cell r="A1116">
            <v>21906</v>
          </cell>
          <cell r="B1116" t="str">
            <v>农业农村</v>
          </cell>
        </row>
        <row r="1117">
          <cell r="A1117">
            <v>21907</v>
          </cell>
          <cell r="B1117" t="str">
            <v>交通运输</v>
          </cell>
        </row>
        <row r="1118">
          <cell r="A1118">
            <v>21908</v>
          </cell>
          <cell r="B1118" t="str">
            <v>住房保障</v>
          </cell>
        </row>
        <row r="1119">
          <cell r="A1119">
            <v>21999</v>
          </cell>
          <cell r="B1119" t="str">
            <v>其他支出</v>
          </cell>
        </row>
        <row r="1120">
          <cell r="A1120">
            <v>220</v>
          </cell>
          <cell r="B1120" t="str">
            <v>十八、自然资源海洋气象等支出</v>
          </cell>
          <cell r="C1120">
            <v>4347</v>
          </cell>
          <cell r="D1120">
            <v>436</v>
          </cell>
        </row>
        <row r="1121">
          <cell r="A1121">
            <v>22001</v>
          </cell>
          <cell r="B1121" t="str">
            <v>自然资源事务</v>
          </cell>
          <cell r="C1121">
            <v>4347</v>
          </cell>
          <cell r="D1121">
            <v>436</v>
          </cell>
        </row>
        <row r="1122">
          <cell r="A1122">
            <v>2200101</v>
          </cell>
          <cell r="B1122" t="str">
            <v>行政运行</v>
          </cell>
          <cell r="C1122">
            <v>182</v>
          </cell>
          <cell r="D1122">
            <v>10</v>
          </cell>
        </row>
        <row r="1123">
          <cell r="A1123">
            <v>2200102</v>
          </cell>
          <cell r="B1123" t="str">
            <v>一般行政管理事务</v>
          </cell>
          <cell r="C1123">
            <v>22</v>
          </cell>
          <cell r="D1123">
            <v>20</v>
          </cell>
        </row>
        <row r="1124">
          <cell r="A1124">
            <v>2200103</v>
          </cell>
          <cell r="B1124" t="str">
            <v>机关服务</v>
          </cell>
        </row>
        <row r="1125">
          <cell r="A1125">
            <v>2200104</v>
          </cell>
          <cell r="B1125" t="str">
            <v>自然资源规划及管理</v>
          </cell>
          <cell r="C1125">
            <v>140</v>
          </cell>
          <cell r="D1125">
            <v>406</v>
          </cell>
        </row>
        <row r="1126">
          <cell r="A1126">
            <v>2200106</v>
          </cell>
          <cell r="B1126" t="str">
            <v>自然资源利用与保护</v>
          </cell>
        </row>
        <row r="1127">
          <cell r="A1127">
            <v>2200107</v>
          </cell>
          <cell r="B1127" t="str">
            <v>自然资源社会公益服务</v>
          </cell>
        </row>
        <row r="1128">
          <cell r="A1128">
            <v>2200108</v>
          </cell>
          <cell r="B1128" t="str">
            <v>自然资源行业业务管理</v>
          </cell>
        </row>
        <row r="1129">
          <cell r="A1129">
            <v>2200109</v>
          </cell>
          <cell r="B1129" t="str">
            <v>自然资源调查与确权登记</v>
          </cell>
        </row>
        <row r="1130">
          <cell r="A1130">
            <v>2200112</v>
          </cell>
          <cell r="B1130" t="str">
            <v>土地资源储备支出</v>
          </cell>
          <cell r="C1130">
            <v>4003</v>
          </cell>
        </row>
        <row r="1131">
          <cell r="A1131">
            <v>2200113</v>
          </cell>
          <cell r="B1131" t="str">
            <v>地质矿产资源与环境调查</v>
          </cell>
        </row>
        <row r="1132">
          <cell r="A1132">
            <v>2200114</v>
          </cell>
          <cell r="B1132" t="str">
            <v>地质勘查与矿产资源管理</v>
          </cell>
        </row>
        <row r="1133">
          <cell r="A1133">
            <v>2200115</v>
          </cell>
          <cell r="B1133" t="str">
            <v>地质转产项目财政贴息</v>
          </cell>
        </row>
        <row r="1134">
          <cell r="A1134">
            <v>2200116</v>
          </cell>
          <cell r="B1134" t="str">
            <v>国外风险勘查</v>
          </cell>
        </row>
        <row r="1135">
          <cell r="A1135">
            <v>2200119</v>
          </cell>
          <cell r="B1135" t="str">
            <v>地质勘查基金（周转金）支出</v>
          </cell>
        </row>
        <row r="1136">
          <cell r="A1136">
            <v>2200120</v>
          </cell>
          <cell r="B1136" t="str">
            <v>海域与海岛管理</v>
          </cell>
        </row>
        <row r="1137">
          <cell r="A1137">
            <v>2200121</v>
          </cell>
          <cell r="B1137" t="str">
            <v>自然资源国际合作与海洋权益维护</v>
          </cell>
        </row>
        <row r="1138">
          <cell r="A1138">
            <v>2200122</v>
          </cell>
          <cell r="B1138" t="str">
            <v>自然资源卫星</v>
          </cell>
        </row>
        <row r="1139">
          <cell r="A1139">
            <v>2200123</v>
          </cell>
          <cell r="B1139" t="str">
            <v>极地考察</v>
          </cell>
        </row>
        <row r="1140">
          <cell r="A1140">
            <v>2200124</v>
          </cell>
          <cell r="B1140" t="str">
            <v>深海调查与资源开发</v>
          </cell>
        </row>
        <row r="1141">
          <cell r="A1141">
            <v>2200125</v>
          </cell>
          <cell r="B1141" t="str">
            <v>海港航标维护</v>
          </cell>
        </row>
        <row r="1142">
          <cell r="A1142">
            <v>2200126</v>
          </cell>
          <cell r="B1142" t="str">
            <v>海水淡化</v>
          </cell>
        </row>
        <row r="1143">
          <cell r="A1143">
            <v>2200127</v>
          </cell>
          <cell r="B1143" t="str">
            <v>无居民海岛使用金支出</v>
          </cell>
        </row>
        <row r="1144">
          <cell r="A1144">
            <v>2200128</v>
          </cell>
          <cell r="B1144" t="str">
            <v>海洋战略规划与预警监测</v>
          </cell>
        </row>
        <row r="1145">
          <cell r="A1145">
            <v>2200129</v>
          </cell>
          <cell r="B1145" t="str">
            <v>基础测绘与地理信息监管</v>
          </cell>
        </row>
        <row r="1146">
          <cell r="A1146">
            <v>2200150</v>
          </cell>
          <cell r="B1146" t="str">
            <v>事业运行</v>
          </cell>
        </row>
        <row r="1147">
          <cell r="A1147">
            <v>2200199</v>
          </cell>
          <cell r="B1147" t="str">
            <v>其他自然资源事务支出</v>
          </cell>
        </row>
        <row r="1148">
          <cell r="A1148">
            <v>22005</v>
          </cell>
          <cell r="B1148" t="str">
            <v>气象事务</v>
          </cell>
          <cell r="C1148">
            <v>0</v>
          </cell>
          <cell r="D1148">
            <v>0</v>
          </cell>
        </row>
        <row r="1149">
          <cell r="A1149">
            <v>2200501</v>
          </cell>
          <cell r="B1149" t="str">
            <v>行政运行</v>
          </cell>
        </row>
        <row r="1150">
          <cell r="A1150">
            <v>2200502</v>
          </cell>
          <cell r="B1150" t="str">
            <v>一般行政管理事务</v>
          </cell>
        </row>
        <row r="1151">
          <cell r="A1151">
            <v>2200503</v>
          </cell>
          <cell r="B1151" t="str">
            <v>机关服务</v>
          </cell>
        </row>
        <row r="1152">
          <cell r="A1152">
            <v>2200504</v>
          </cell>
          <cell r="B1152" t="str">
            <v>气象事业机构</v>
          </cell>
        </row>
        <row r="1153">
          <cell r="A1153">
            <v>2200506</v>
          </cell>
          <cell r="B1153" t="str">
            <v>气象探测</v>
          </cell>
        </row>
        <row r="1154">
          <cell r="A1154">
            <v>2200507</v>
          </cell>
          <cell r="B1154" t="str">
            <v>气象信息传输及管理</v>
          </cell>
        </row>
        <row r="1155">
          <cell r="A1155">
            <v>2200508</v>
          </cell>
          <cell r="B1155" t="str">
            <v>气象预报预测</v>
          </cell>
        </row>
        <row r="1156">
          <cell r="A1156">
            <v>2200509</v>
          </cell>
          <cell r="B1156" t="str">
            <v>气象服务</v>
          </cell>
        </row>
        <row r="1157">
          <cell r="A1157">
            <v>2200510</v>
          </cell>
          <cell r="B1157" t="str">
            <v>气象装备保障维护</v>
          </cell>
        </row>
        <row r="1158">
          <cell r="A1158">
            <v>2200511</v>
          </cell>
          <cell r="B1158" t="str">
            <v>气象基础设施建设与维修</v>
          </cell>
        </row>
        <row r="1159">
          <cell r="A1159">
            <v>2200512</v>
          </cell>
          <cell r="B1159" t="str">
            <v>气象卫星</v>
          </cell>
        </row>
        <row r="1160">
          <cell r="A1160">
            <v>2200513</v>
          </cell>
          <cell r="B1160" t="str">
            <v>气象法规与标准</v>
          </cell>
        </row>
        <row r="1161">
          <cell r="A1161">
            <v>2200514</v>
          </cell>
          <cell r="B1161" t="str">
            <v>气象资金审计稽查</v>
          </cell>
        </row>
        <row r="1162">
          <cell r="A1162">
            <v>2200599</v>
          </cell>
          <cell r="B1162" t="str">
            <v>其他气象事务支出</v>
          </cell>
        </row>
        <row r="1163">
          <cell r="A1163">
            <v>22099</v>
          </cell>
          <cell r="B1163" t="str">
            <v>其他自然资源海洋气象等支出</v>
          </cell>
          <cell r="C1163">
            <v>0</v>
          </cell>
          <cell r="D1163">
            <v>0</v>
          </cell>
        </row>
        <row r="1164">
          <cell r="A1164">
            <v>2209999</v>
          </cell>
          <cell r="B1164" t="str">
            <v>其他自然资源海洋气象等支出</v>
          </cell>
        </row>
        <row r="1165">
          <cell r="A1165">
            <v>221</v>
          </cell>
          <cell r="B1165" t="str">
            <v>十九、住房保障支出</v>
          </cell>
          <cell r="C1165">
            <v>7060</v>
          </cell>
          <cell r="D1165">
            <v>2824</v>
          </cell>
        </row>
        <row r="1166">
          <cell r="A1166">
            <v>22101</v>
          </cell>
          <cell r="B1166" t="str">
            <v>保障性安居工程支出</v>
          </cell>
          <cell r="C1166">
            <v>5089</v>
          </cell>
          <cell r="D1166">
            <v>500</v>
          </cell>
        </row>
        <row r="1167">
          <cell r="A1167">
            <v>2210101</v>
          </cell>
          <cell r="B1167" t="str">
            <v>廉租住房▼</v>
          </cell>
        </row>
        <row r="1168">
          <cell r="A1168">
            <v>2210102</v>
          </cell>
          <cell r="B1168" t="str">
            <v>沉陷区治理</v>
          </cell>
        </row>
        <row r="1169">
          <cell r="A1169">
            <v>2210103</v>
          </cell>
          <cell r="B1169" t="str">
            <v>棚户区改造</v>
          </cell>
        </row>
        <row r="1170">
          <cell r="A1170">
            <v>2210104</v>
          </cell>
          <cell r="B1170" t="str">
            <v>少数民族地区游牧民定居工程</v>
          </cell>
        </row>
        <row r="1171">
          <cell r="A1171">
            <v>2210105</v>
          </cell>
          <cell r="B1171" t="str">
            <v>农村危房改造</v>
          </cell>
        </row>
        <row r="1172">
          <cell r="A1172">
            <v>2210106</v>
          </cell>
          <cell r="B1172" t="str">
            <v>公共租赁住房▼</v>
          </cell>
        </row>
        <row r="1173">
          <cell r="A1173">
            <v>2210107</v>
          </cell>
          <cell r="B1173" t="str">
            <v>保障性住房租金补贴▼</v>
          </cell>
        </row>
        <row r="1174">
          <cell r="A1174">
            <v>2210108</v>
          </cell>
          <cell r="B1174" t="str">
            <v>老旧小区改造</v>
          </cell>
        </row>
        <row r="1175">
          <cell r="A1175">
            <v>2210109</v>
          </cell>
          <cell r="B1175" t="str">
            <v>住房租赁市场发展</v>
          </cell>
        </row>
        <row r="1176">
          <cell r="A1176">
            <v>2210110</v>
          </cell>
          <cell r="B1176" t="str">
            <v>保障性租赁住房</v>
          </cell>
          <cell r="C1176">
            <v>5089</v>
          </cell>
        </row>
        <row r="1177">
          <cell r="A1177">
            <v>2210111</v>
          </cell>
          <cell r="B1177" t="str">
            <v>配租型住房保障▲</v>
          </cell>
        </row>
        <row r="1178">
          <cell r="A1178">
            <v>2210112</v>
          </cell>
          <cell r="B1178" t="str">
            <v>配售型保障性住房▲</v>
          </cell>
        </row>
        <row r="1179">
          <cell r="A1179">
            <v>2210113</v>
          </cell>
          <cell r="B1179" t="str">
            <v>城中村改造▲</v>
          </cell>
        </row>
        <row r="1180">
          <cell r="A1180">
            <v>2210199</v>
          </cell>
          <cell r="B1180" t="str">
            <v>其他保障性安居工程支出</v>
          </cell>
        </row>
        <row r="1180">
          <cell r="D1180">
            <v>500</v>
          </cell>
        </row>
        <row r="1181">
          <cell r="A1181">
            <v>22102</v>
          </cell>
          <cell r="B1181" t="str">
            <v>住房改革支出</v>
          </cell>
          <cell r="C1181">
            <v>1971</v>
          </cell>
          <cell r="D1181">
            <v>2324</v>
          </cell>
        </row>
        <row r="1182">
          <cell r="A1182">
            <v>2210201</v>
          </cell>
          <cell r="B1182" t="str">
            <v>住房公积金</v>
          </cell>
          <cell r="C1182">
            <v>1971</v>
          </cell>
          <cell r="D1182">
            <v>2324</v>
          </cell>
        </row>
        <row r="1183">
          <cell r="A1183">
            <v>2210202</v>
          </cell>
          <cell r="B1183" t="str">
            <v>提租补贴</v>
          </cell>
        </row>
        <row r="1184">
          <cell r="A1184">
            <v>2210203</v>
          </cell>
          <cell r="B1184" t="str">
            <v>购房补贴</v>
          </cell>
        </row>
        <row r="1185">
          <cell r="A1185">
            <v>22103</v>
          </cell>
          <cell r="B1185" t="str">
            <v>城乡社区住宅</v>
          </cell>
          <cell r="C1185">
            <v>0</v>
          </cell>
          <cell r="D1185">
            <v>0</v>
          </cell>
        </row>
        <row r="1186">
          <cell r="A1186">
            <v>2210301</v>
          </cell>
          <cell r="B1186" t="str">
            <v>公有住房建设和维修改造支出</v>
          </cell>
        </row>
        <row r="1187">
          <cell r="A1187">
            <v>2210302</v>
          </cell>
          <cell r="B1187" t="str">
            <v>住房公积金管理</v>
          </cell>
        </row>
        <row r="1188">
          <cell r="A1188">
            <v>2210399</v>
          </cell>
          <cell r="B1188" t="str">
            <v>其他城乡社区住宅支出</v>
          </cell>
        </row>
        <row r="1189">
          <cell r="A1189">
            <v>222</v>
          </cell>
          <cell r="B1189" t="str">
            <v>二十、粮油物资储备支出</v>
          </cell>
          <cell r="C1189">
            <v>0</v>
          </cell>
          <cell r="D1189">
            <v>0</v>
          </cell>
        </row>
        <row r="1190">
          <cell r="A1190">
            <v>22201</v>
          </cell>
          <cell r="B1190" t="str">
            <v>粮油事务</v>
          </cell>
          <cell r="C1190">
            <v>0</v>
          </cell>
          <cell r="D1190">
            <v>0</v>
          </cell>
        </row>
        <row r="1191">
          <cell r="A1191">
            <v>2220101</v>
          </cell>
          <cell r="B1191" t="str">
            <v>行政运行</v>
          </cell>
        </row>
        <row r="1192">
          <cell r="A1192">
            <v>2220102</v>
          </cell>
          <cell r="B1192" t="str">
            <v>一般行政管理事务</v>
          </cell>
        </row>
        <row r="1193">
          <cell r="A1193">
            <v>2220103</v>
          </cell>
          <cell r="B1193" t="str">
            <v>机关服务</v>
          </cell>
        </row>
        <row r="1194">
          <cell r="A1194">
            <v>2220104</v>
          </cell>
          <cell r="B1194" t="str">
            <v>财务与审计支出</v>
          </cell>
        </row>
        <row r="1195">
          <cell r="A1195">
            <v>2220105</v>
          </cell>
          <cell r="B1195" t="str">
            <v>信息统计</v>
          </cell>
        </row>
        <row r="1196">
          <cell r="A1196">
            <v>2220106</v>
          </cell>
          <cell r="B1196" t="str">
            <v>专项业务活动</v>
          </cell>
        </row>
        <row r="1197">
          <cell r="A1197">
            <v>2220107</v>
          </cell>
          <cell r="B1197" t="str">
            <v>国家粮油差价补贴</v>
          </cell>
        </row>
        <row r="1198">
          <cell r="A1198">
            <v>2220112</v>
          </cell>
          <cell r="B1198" t="str">
            <v>粮食财务挂账利息补贴</v>
          </cell>
        </row>
        <row r="1199">
          <cell r="A1199">
            <v>2220113</v>
          </cell>
          <cell r="B1199" t="str">
            <v>粮食财务挂账消化款</v>
          </cell>
        </row>
        <row r="1200">
          <cell r="A1200">
            <v>2220114</v>
          </cell>
          <cell r="B1200" t="str">
            <v>处理陈化粮补贴</v>
          </cell>
        </row>
        <row r="1201">
          <cell r="A1201">
            <v>2220115</v>
          </cell>
          <cell r="B1201" t="str">
            <v>粮食风险基金</v>
          </cell>
        </row>
        <row r="1202">
          <cell r="A1202">
            <v>2220118</v>
          </cell>
          <cell r="B1202" t="str">
            <v>粮油市场调控专项资金</v>
          </cell>
        </row>
        <row r="1203">
          <cell r="A1203">
            <v>2220119</v>
          </cell>
          <cell r="B1203" t="str">
            <v>设施建设</v>
          </cell>
        </row>
        <row r="1204">
          <cell r="A1204">
            <v>2220120</v>
          </cell>
          <cell r="B1204" t="str">
            <v>设施安全</v>
          </cell>
        </row>
        <row r="1205">
          <cell r="A1205">
            <v>2220121</v>
          </cell>
          <cell r="B1205" t="str">
            <v>物资保管体系</v>
          </cell>
        </row>
        <row r="1206">
          <cell r="A1206">
            <v>2220150</v>
          </cell>
          <cell r="B1206" t="str">
            <v>事业运行</v>
          </cell>
        </row>
        <row r="1207">
          <cell r="A1207">
            <v>2220199</v>
          </cell>
          <cell r="B1207" t="str">
            <v>其他粮油事务支出</v>
          </cell>
        </row>
        <row r="1208">
          <cell r="A1208">
            <v>22203</v>
          </cell>
          <cell r="B1208" t="str">
            <v>能源储备</v>
          </cell>
          <cell r="C1208">
            <v>0</v>
          </cell>
          <cell r="D1208">
            <v>0</v>
          </cell>
        </row>
        <row r="1209">
          <cell r="A1209">
            <v>2220301</v>
          </cell>
          <cell r="B1209" t="str">
            <v>石油储备</v>
          </cell>
        </row>
        <row r="1210">
          <cell r="A1210">
            <v>2220303</v>
          </cell>
          <cell r="B1210" t="str">
            <v>天然铀储备</v>
          </cell>
        </row>
        <row r="1211">
          <cell r="A1211">
            <v>2220304</v>
          </cell>
          <cell r="B1211" t="str">
            <v>煤炭储备</v>
          </cell>
        </row>
        <row r="1212">
          <cell r="A1212">
            <v>2220305</v>
          </cell>
          <cell r="B1212" t="str">
            <v>成品油储备</v>
          </cell>
        </row>
        <row r="1213">
          <cell r="A1213">
            <v>2220306</v>
          </cell>
          <cell r="B1213" t="str">
            <v>天然气储备</v>
          </cell>
        </row>
        <row r="1214">
          <cell r="A1214">
            <v>2220399</v>
          </cell>
          <cell r="B1214" t="str">
            <v>其他能源储备支出</v>
          </cell>
        </row>
        <row r="1215">
          <cell r="A1215">
            <v>22204</v>
          </cell>
          <cell r="B1215" t="str">
            <v>粮油储备</v>
          </cell>
          <cell r="C1215">
            <v>0</v>
          </cell>
          <cell r="D1215">
            <v>0</v>
          </cell>
        </row>
        <row r="1216">
          <cell r="A1216">
            <v>2220401</v>
          </cell>
          <cell r="B1216" t="str">
            <v>储备粮油补贴</v>
          </cell>
        </row>
        <row r="1217">
          <cell r="A1217">
            <v>2220402</v>
          </cell>
          <cell r="B1217" t="str">
            <v>储备粮油差价补贴</v>
          </cell>
        </row>
        <row r="1218">
          <cell r="A1218">
            <v>2220403</v>
          </cell>
          <cell r="B1218" t="str">
            <v>储备粮（油）库建设</v>
          </cell>
        </row>
        <row r="1219">
          <cell r="A1219">
            <v>2220404</v>
          </cell>
          <cell r="B1219" t="str">
            <v>最低收购价政策支出</v>
          </cell>
        </row>
        <row r="1220">
          <cell r="A1220">
            <v>2220499</v>
          </cell>
          <cell r="B1220" t="str">
            <v>其他粮油储备支出</v>
          </cell>
        </row>
        <row r="1221">
          <cell r="A1221">
            <v>22205</v>
          </cell>
          <cell r="B1221" t="str">
            <v>重要商品储备</v>
          </cell>
          <cell r="C1221">
            <v>0</v>
          </cell>
          <cell r="D1221">
            <v>0</v>
          </cell>
        </row>
        <row r="1222">
          <cell r="A1222">
            <v>2220501</v>
          </cell>
          <cell r="B1222" t="str">
            <v>棉花储备</v>
          </cell>
        </row>
        <row r="1223">
          <cell r="A1223">
            <v>2220502</v>
          </cell>
          <cell r="B1223" t="str">
            <v>食糖储备</v>
          </cell>
        </row>
        <row r="1224">
          <cell r="A1224">
            <v>2220503</v>
          </cell>
          <cell r="B1224" t="str">
            <v>肉类储备</v>
          </cell>
        </row>
        <row r="1225">
          <cell r="A1225">
            <v>2220504</v>
          </cell>
          <cell r="B1225" t="str">
            <v>化肥储备</v>
          </cell>
        </row>
        <row r="1226">
          <cell r="A1226">
            <v>2220505</v>
          </cell>
          <cell r="B1226" t="str">
            <v>农药储备</v>
          </cell>
        </row>
        <row r="1227">
          <cell r="A1227">
            <v>2220506</v>
          </cell>
          <cell r="B1227" t="str">
            <v>边销茶储备</v>
          </cell>
        </row>
        <row r="1228">
          <cell r="A1228">
            <v>2220507</v>
          </cell>
          <cell r="B1228" t="str">
            <v>羊毛储备</v>
          </cell>
        </row>
        <row r="1229">
          <cell r="A1229">
            <v>2220508</v>
          </cell>
          <cell r="B1229" t="str">
            <v>医药储备</v>
          </cell>
        </row>
        <row r="1230">
          <cell r="A1230">
            <v>2220509</v>
          </cell>
          <cell r="B1230" t="str">
            <v>食盐储备</v>
          </cell>
        </row>
        <row r="1231">
          <cell r="A1231">
            <v>2220510</v>
          </cell>
          <cell r="B1231" t="str">
            <v>战略物资储备</v>
          </cell>
        </row>
        <row r="1232">
          <cell r="A1232">
            <v>2220511</v>
          </cell>
          <cell r="B1232" t="str">
            <v>应急物资储备</v>
          </cell>
        </row>
        <row r="1233">
          <cell r="A1233">
            <v>2220599</v>
          </cell>
          <cell r="B1233" t="str">
            <v>其他重要商品储备支出</v>
          </cell>
        </row>
        <row r="1234">
          <cell r="A1234">
            <v>224</v>
          </cell>
          <cell r="B1234" t="str">
            <v>二十一、灾害防治及应急管理支出</v>
          </cell>
          <cell r="C1234">
            <v>804</v>
          </cell>
          <cell r="D1234">
            <v>679</v>
          </cell>
        </row>
        <row r="1235">
          <cell r="A1235">
            <v>22401</v>
          </cell>
          <cell r="B1235" t="str">
            <v>应急管理事务</v>
          </cell>
          <cell r="C1235">
            <v>57</v>
          </cell>
          <cell r="D1235">
            <v>38</v>
          </cell>
        </row>
        <row r="1236">
          <cell r="A1236">
            <v>2240101</v>
          </cell>
          <cell r="B1236" t="str">
            <v>行政运行</v>
          </cell>
          <cell r="C1236">
            <v>47</v>
          </cell>
        </row>
        <row r="1237">
          <cell r="A1237">
            <v>2240102</v>
          </cell>
          <cell r="B1237" t="str">
            <v>一般行政管理事务</v>
          </cell>
        </row>
        <row r="1237">
          <cell r="D1237">
            <v>38</v>
          </cell>
        </row>
        <row r="1238">
          <cell r="A1238">
            <v>2240103</v>
          </cell>
          <cell r="B1238" t="str">
            <v>机关服务</v>
          </cell>
        </row>
        <row r="1239">
          <cell r="A1239">
            <v>2240104</v>
          </cell>
          <cell r="B1239" t="str">
            <v>灾害风险防治</v>
          </cell>
        </row>
        <row r="1240">
          <cell r="A1240">
            <v>2240105</v>
          </cell>
          <cell r="B1240" t="str">
            <v>国务院安委会专项</v>
          </cell>
        </row>
        <row r="1241">
          <cell r="A1241">
            <v>2240106</v>
          </cell>
          <cell r="B1241" t="str">
            <v>安全监管</v>
          </cell>
        </row>
        <row r="1242">
          <cell r="A1242">
            <v>2240108</v>
          </cell>
          <cell r="B1242" t="str">
            <v>应急救援</v>
          </cell>
          <cell r="C1242">
            <v>10</v>
          </cell>
        </row>
        <row r="1243">
          <cell r="A1243">
            <v>2240109</v>
          </cell>
          <cell r="B1243" t="str">
            <v>应急管理</v>
          </cell>
        </row>
        <row r="1244">
          <cell r="A1244">
            <v>2240150</v>
          </cell>
          <cell r="B1244" t="str">
            <v>事业运行</v>
          </cell>
        </row>
        <row r="1245">
          <cell r="A1245">
            <v>2240199</v>
          </cell>
          <cell r="B1245" t="str">
            <v>其他应急管理支出</v>
          </cell>
        </row>
        <row r="1246">
          <cell r="A1246">
            <v>22402</v>
          </cell>
          <cell r="B1246" t="str">
            <v>消防救援事务</v>
          </cell>
          <cell r="C1246">
            <v>747</v>
          </cell>
          <cell r="D1246">
            <v>604</v>
          </cell>
        </row>
        <row r="1247">
          <cell r="A1247">
            <v>2240201</v>
          </cell>
          <cell r="B1247" t="str">
            <v>行政运行</v>
          </cell>
          <cell r="C1247">
            <v>547</v>
          </cell>
          <cell r="D1247">
            <v>554</v>
          </cell>
        </row>
        <row r="1248">
          <cell r="A1248">
            <v>2240202</v>
          </cell>
          <cell r="B1248" t="str">
            <v>一般行政管理事务</v>
          </cell>
        </row>
        <row r="1249">
          <cell r="A1249">
            <v>2240203</v>
          </cell>
          <cell r="B1249" t="str">
            <v>机关服务</v>
          </cell>
        </row>
        <row r="1250">
          <cell r="A1250">
            <v>2240204</v>
          </cell>
          <cell r="B1250" t="str">
            <v>消防应急救援</v>
          </cell>
          <cell r="C1250">
            <v>200</v>
          </cell>
          <cell r="D1250">
            <v>50</v>
          </cell>
        </row>
        <row r="1251">
          <cell r="A1251">
            <v>2240250</v>
          </cell>
          <cell r="B1251" t="str">
            <v>事业运行</v>
          </cell>
        </row>
        <row r="1252">
          <cell r="A1252">
            <v>2240299</v>
          </cell>
          <cell r="B1252" t="str">
            <v>其他消防救援事务支出</v>
          </cell>
        </row>
        <row r="1253">
          <cell r="A1253">
            <v>22404</v>
          </cell>
          <cell r="B1253" t="str">
            <v>矿山安全</v>
          </cell>
          <cell r="C1253">
            <v>0</v>
          </cell>
          <cell r="D1253">
            <v>0</v>
          </cell>
        </row>
        <row r="1254">
          <cell r="A1254">
            <v>2240401</v>
          </cell>
          <cell r="B1254" t="str">
            <v>行政运行</v>
          </cell>
        </row>
        <row r="1255">
          <cell r="A1255">
            <v>2240402</v>
          </cell>
          <cell r="B1255" t="str">
            <v>一般行政管理事务</v>
          </cell>
        </row>
        <row r="1256">
          <cell r="A1256">
            <v>2240403</v>
          </cell>
          <cell r="B1256" t="str">
            <v>机关服务</v>
          </cell>
        </row>
        <row r="1257">
          <cell r="A1257">
            <v>2240404</v>
          </cell>
          <cell r="B1257" t="str">
            <v>矿山安全监察事务</v>
          </cell>
        </row>
        <row r="1258">
          <cell r="A1258">
            <v>2240405</v>
          </cell>
          <cell r="B1258" t="str">
            <v>矿山应急救援事务</v>
          </cell>
        </row>
        <row r="1259">
          <cell r="A1259">
            <v>2240450</v>
          </cell>
          <cell r="B1259" t="str">
            <v>事业运行</v>
          </cell>
        </row>
        <row r="1260">
          <cell r="A1260">
            <v>2240499</v>
          </cell>
          <cell r="B1260" t="str">
            <v>其他矿山安全支出</v>
          </cell>
        </row>
        <row r="1261">
          <cell r="A1261">
            <v>22405</v>
          </cell>
          <cell r="B1261" t="str">
            <v>地震事务</v>
          </cell>
          <cell r="C1261">
            <v>0</v>
          </cell>
          <cell r="D1261">
            <v>0</v>
          </cell>
        </row>
        <row r="1262">
          <cell r="A1262">
            <v>2240501</v>
          </cell>
          <cell r="B1262" t="str">
            <v>行政运行</v>
          </cell>
        </row>
        <row r="1263">
          <cell r="A1263">
            <v>2240502</v>
          </cell>
          <cell r="B1263" t="str">
            <v>一般行政管理事务</v>
          </cell>
        </row>
        <row r="1264">
          <cell r="A1264">
            <v>2240503</v>
          </cell>
          <cell r="B1264" t="str">
            <v>机关服务</v>
          </cell>
        </row>
        <row r="1265">
          <cell r="A1265">
            <v>2240504</v>
          </cell>
          <cell r="B1265" t="str">
            <v>地震监测</v>
          </cell>
        </row>
        <row r="1266">
          <cell r="A1266">
            <v>2240505</v>
          </cell>
          <cell r="B1266" t="str">
            <v>地震预测预报</v>
          </cell>
        </row>
        <row r="1267">
          <cell r="A1267">
            <v>2240506</v>
          </cell>
          <cell r="B1267" t="str">
            <v>地震灾害预防</v>
          </cell>
        </row>
        <row r="1268">
          <cell r="A1268">
            <v>2240507</v>
          </cell>
          <cell r="B1268" t="str">
            <v>地震应急救援</v>
          </cell>
        </row>
        <row r="1269">
          <cell r="A1269">
            <v>2240508</v>
          </cell>
          <cell r="B1269" t="str">
            <v>地震环境探察</v>
          </cell>
        </row>
        <row r="1270">
          <cell r="A1270">
            <v>2240509</v>
          </cell>
          <cell r="B1270" t="str">
            <v>防震减灾信息管理</v>
          </cell>
        </row>
        <row r="1271">
          <cell r="A1271">
            <v>2240510</v>
          </cell>
          <cell r="B1271" t="str">
            <v>防震减灾基础管理</v>
          </cell>
        </row>
        <row r="1272">
          <cell r="A1272">
            <v>2240550</v>
          </cell>
          <cell r="B1272" t="str">
            <v>地震事业机构</v>
          </cell>
        </row>
        <row r="1273">
          <cell r="A1273">
            <v>2240599</v>
          </cell>
          <cell r="B1273" t="str">
            <v>其他地震事务支出</v>
          </cell>
        </row>
        <row r="1274">
          <cell r="A1274">
            <v>22406</v>
          </cell>
          <cell r="B1274" t="str">
            <v>自然灾害防治</v>
          </cell>
          <cell r="C1274">
            <v>0</v>
          </cell>
          <cell r="D1274">
            <v>37</v>
          </cell>
        </row>
        <row r="1275">
          <cell r="A1275">
            <v>2240601</v>
          </cell>
          <cell r="B1275" t="str">
            <v>地质灾害防治</v>
          </cell>
        </row>
        <row r="1275">
          <cell r="D1275">
            <v>3</v>
          </cell>
        </row>
        <row r="1276">
          <cell r="A1276">
            <v>2240602</v>
          </cell>
          <cell r="B1276" t="str">
            <v>森林草原防灾减灾</v>
          </cell>
        </row>
        <row r="1276">
          <cell r="D1276">
            <v>34</v>
          </cell>
        </row>
        <row r="1285">
          <cell r="A1285">
            <v>232</v>
          </cell>
          <cell r="B1285" t="str">
            <v>二十三、债务付息支出</v>
          </cell>
          <cell r="C1285">
            <v>1285</v>
          </cell>
          <cell r="D1285">
            <v>1156</v>
          </cell>
        </row>
        <row r="1286">
          <cell r="A1286">
            <v>23203</v>
          </cell>
          <cell r="B1286" t="str">
            <v>地方政府一般债务付息支出</v>
          </cell>
          <cell r="C1286">
            <v>1285</v>
          </cell>
          <cell r="D1286">
            <v>1156</v>
          </cell>
        </row>
        <row r="1287">
          <cell r="A1287">
            <v>2320301</v>
          </cell>
          <cell r="B1287" t="str">
            <v>地方政府一般债券付息支出</v>
          </cell>
          <cell r="C1287">
            <v>1285</v>
          </cell>
          <cell r="D1287">
            <v>1156</v>
          </cell>
        </row>
        <row r="1288">
          <cell r="A1288">
            <v>2320302</v>
          </cell>
          <cell r="B1288" t="str">
            <v>地方政府向外国政府借款付息支出</v>
          </cell>
        </row>
        <row r="1289">
          <cell r="A1289">
            <v>2320303</v>
          </cell>
          <cell r="B1289" t="str">
            <v>地方政府向国际组织借款付息支出</v>
          </cell>
        </row>
        <row r="1290">
          <cell r="A1290">
            <v>2320399</v>
          </cell>
          <cell r="B1290" t="str">
            <v>地方政府其他一般债务付息支出</v>
          </cell>
        </row>
        <row r="1291">
          <cell r="A1291">
            <v>233</v>
          </cell>
          <cell r="B1291" t="str">
            <v>二十四、债务发行费用支出</v>
          </cell>
          <cell r="C1291">
            <v>2</v>
          </cell>
          <cell r="D1291">
            <v>0</v>
          </cell>
        </row>
        <row r="1292">
          <cell r="A1292">
            <v>23303</v>
          </cell>
          <cell r="B1292" t="str">
            <v>地方政府一般债务发行费用支出</v>
          </cell>
          <cell r="C1292">
            <v>2</v>
          </cell>
          <cell r="D1292">
            <v>0</v>
          </cell>
        </row>
        <row r="1293">
          <cell r="A1293">
            <v>2330301</v>
          </cell>
          <cell r="B1293" t="str">
            <v>地方政府一般债务发行费用支出</v>
          </cell>
          <cell r="C1293">
            <v>2</v>
          </cell>
        </row>
        <row r="1294">
          <cell r="A1294">
            <v>229</v>
          </cell>
          <cell r="B1294" t="str">
            <v>二十五、其他支出</v>
          </cell>
          <cell r="C1294">
            <v>0</v>
          </cell>
          <cell r="D1294">
            <v>0</v>
          </cell>
        </row>
        <row r="1295">
          <cell r="A1295">
            <v>22902</v>
          </cell>
          <cell r="B1295" t="str">
            <v>年初预留</v>
          </cell>
        </row>
        <row r="1296">
          <cell r="A1296">
            <v>22999</v>
          </cell>
          <cell r="B1296" t="str">
            <v>其他支出</v>
          </cell>
        </row>
        <row r="1298">
          <cell r="C1298">
            <v>125268</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4">
          <cell r="A4" t="str">
            <v>1030102</v>
          </cell>
          <cell r="B4" t="str">
            <v>一、农网还贷资金收入</v>
          </cell>
        </row>
        <row r="5">
          <cell r="A5" t="str">
            <v>1030129</v>
          </cell>
          <cell r="B5" t="str">
            <v>二、国家电影事业发展专项资金收入</v>
          </cell>
        </row>
        <row r="6">
          <cell r="A6" t="str">
            <v>1030146</v>
          </cell>
          <cell r="B6" t="str">
            <v>三、国有土地收益基金收入</v>
          </cell>
        </row>
        <row r="7">
          <cell r="A7" t="str">
            <v>1030147</v>
          </cell>
          <cell r="B7" t="str">
            <v>四、农业土地开发资金收入</v>
          </cell>
        </row>
        <row r="8">
          <cell r="A8" t="str">
            <v>1030148</v>
          </cell>
          <cell r="B8" t="str">
            <v>五、国有土地使用权出让收入</v>
          </cell>
          <cell r="C8">
            <v>15541</v>
          </cell>
          <cell r="D8">
            <v>35000</v>
          </cell>
        </row>
        <row r="9">
          <cell r="A9" t="str">
            <v>103014801</v>
          </cell>
          <cell r="B9" t="str">
            <v>土地出让价款收入</v>
          </cell>
          <cell r="C9">
            <v>16432</v>
          </cell>
          <cell r="D9">
            <v>35000</v>
          </cell>
        </row>
        <row r="10">
          <cell r="A10" t="str">
            <v>103014802</v>
          </cell>
          <cell r="B10" t="str">
            <v>补缴的土地价款</v>
          </cell>
        </row>
        <row r="11">
          <cell r="A11" t="str">
            <v>103014803</v>
          </cell>
          <cell r="B11" t="str">
            <v>划拨土地收入</v>
          </cell>
          <cell r="C11">
            <v>1810</v>
          </cell>
        </row>
        <row r="12">
          <cell r="A12" t="str">
            <v>103014898</v>
          </cell>
          <cell r="B12" t="str">
            <v>缴纳新增建设用地土地有偿使用费</v>
          </cell>
          <cell r="C12">
            <v>-2701</v>
          </cell>
        </row>
        <row r="13">
          <cell r="A13" t="str">
            <v>103014899</v>
          </cell>
          <cell r="B13" t="str">
            <v>其他土地出让收入</v>
          </cell>
        </row>
        <row r="14">
          <cell r="A14" t="str">
            <v>1030150</v>
          </cell>
          <cell r="B14" t="str">
            <v>六、大中型水库库区基金收入</v>
          </cell>
        </row>
        <row r="15">
          <cell r="A15" t="str">
            <v>1030155</v>
          </cell>
          <cell r="B15" t="str">
            <v>七、彩票公益金收入</v>
          </cell>
          <cell r="C15">
            <v>0</v>
          </cell>
          <cell r="D15">
            <v>0</v>
          </cell>
        </row>
        <row r="16">
          <cell r="A16" t="str">
            <v>103015501</v>
          </cell>
          <cell r="B16" t="str">
            <v>福利彩票公益金收入</v>
          </cell>
        </row>
        <row r="17">
          <cell r="A17" t="str">
            <v>103015502</v>
          </cell>
          <cell r="B17" t="str">
            <v>体育彩票公益金收入</v>
          </cell>
        </row>
        <row r="18">
          <cell r="A18" t="str">
            <v>1030156</v>
          </cell>
          <cell r="B18" t="str">
            <v>八、城市基础设施配套费收入</v>
          </cell>
          <cell r="C18">
            <v>524</v>
          </cell>
          <cell r="D18">
            <v>500</v>
          </cell>
        </row>
        <row r="19">
          <cell r="A19" t="str">
            <v>1030157</v>
          </cell>
          <cell r="B19" t="str">
            <v>九、小型水库移民扶助基金收入</v>
          </cell>
        </row>
        <row r="20">
          <cell r="A20" t="str">
            <v>1030158</v>
          </cell>
          <cell r="B20" t="str">
            <v>十、国家重大水利工程建设基金收入</v>
          </cell>
        </row>
        <row r="21">
          <cell r="A21" t="str">
            <v>1030159</v>
          </cell>
          <cell r="B21" t="str">
            <v>十一、车辆通行费</v>
          </cell>
        </row>
        <row r="22">
          <cell r="A22" t="str">
            <v>1030178</v>
          </cell>
          <cell r="B22" t="str">
            <v>十二、污水处理费收入</v>
          </cell>
          <cell r="C22">
            <v>5343</v>
          </cell>
          <cell r="D22">
            <v>5000</v>
          </cell>
        </row>
        <row r="23">
          <cell r="A23" t="str">
            <v>1030180</v>
          </cell>
          <cell r="B23" t="str">
            <v>十三、彩票发行机构和彩票销售机构的业务费用</v>
          </cell>
        </row>
        <row r="24">
          <cell r="A24">
            <v>1030182</v>
          </cell>
          <cell r="B24" t="str">
            <v>十四、耕地保护考核奖惩基金收入▲</v>
          </cell>
        </row>
        <row r="25">
          <cell r="A25">
            <v>1030183</v>
          </cell>
          <cell r="B25" t="str">
            <v>十五、超长期特别国债财务基金收入▲</v>
          </cell>
        </row>
        <row r="26">
          <cell r="A26" t="str">
            <v>1030199</v>
          </cell>
          <cell r="B26" t="str">
            <v>十六、其他政府性基金收入</v>
          </cell>
        </row>
        <row r="27">
          <cell r="A27" t="str">
            <v>10310</v>
          </cell>
          <cell r="B27" t="str">
            <v>十七、专项债务对应项目专项收入</v>
          </cell>
          <cell r="C27">
            <v>14597</v>
          </cell>
          <cell r="D27">
            <v>14078</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F54"/>
  <sheetViews>
    <sheetView showGridLines="0" showZeros="0" view="pageBreakPreview" zoomScaleNormal="90" workbookViewId="0">
      <pane ySplit="4" topLeftCell="A7" activePane="bottomLeft" state="frozen"/>
      <selection/>
      <selection pane="bottomLeft" activeCell="B1" sqref="B$1:E$1048576"/>
    </sheetView>
  </sheetViews>
  <sheetFormatPr defaultColWidth="9" defaultRowHeight="14.25" outlineLevelCol="5"/>
  <cols>
    <col min="1" max="1" width="17.6333333333333" style="308" hidden="1" customWidth="1"/>
    <col min="2" max="2" width="50.75" style="308" customWidth="1"/>
    <col min="3" max="4" width="20.6333333333333" style="308" customWidth="1"/>
    <col min="5" max="5" width="20.6333333333333" style="543" customWidth="1"/>
    <col min="6" max="16384" width="9" style="461"/>
  </cols>
  <sheetData>
    <row r="1" ht="22.5" spans="2:2">
      <c r="B1" s="544" t="s">
        <v>0</v>
      </c>
    </row>
    <row r="2" ht="45" customHeight="1" spans="1:6">
      <c r="A2" s="463"/>
      <c r="B2" s="463" t="s">
        <v>1</v>
      </c>
      <c r="C2" s="463"/>
      <c r="D2" s="463"/>
      <c r="E2" s="463"/>
      <c r="F2" s="464"/>
    </row>
    <row r="3" ht="18.95" customHeight="1" spans="1:6">
      <c r="A3" s="311"/>
      <c r="B3" s="545"/>
      <c r="C3" s="546"/>
      <c r="D3" s="311"/>
      <c r="E3" s="316" t="s">
        <v>2</v>
      </c>
      <c r="F3" s="464"/>
    </row>
    <row r="4" s="540" customFormat="1" ht="45" customHeight="1" spans="1:6">
      <c r="A4" s="318" t="s">
        <v>3</v>
      </c>
      <c r="B4" s="547" t="s">
        <v>4</v>
      </c>
      <c r="C4" s="320" t="s">
        <v>5</v>
      </c>
      <c r="D4" s="320" t="s">
        <v>6</v>
      </c>
      <c r="E4" s="547" t="s">
        <v>7</v>
      </c>
      <c r="F4" s="548" t="s">
        <v>8</v>
      </c>
    </row>
    <row r="5" ht="18.75" spans="1:6">
      <c r="A5" s="513" t="s">
        <v>9</v>
      </c>
      <c r="B5" s="514" t="s">
        <v>10</v>
      </c>
      <c r="C5" s="408">
        <f>SUBTOTAL(9,C6:C20)</f>
        <v>90562</v>
      </c>
      <c r="D5" s="408">
        <f>SUBTOTAL(9,D6:D20)</f>
        <v>100000</v>
      </c>
      <c r="E5" s="379">
        <f>ROUND(D5/C5,2)-1</f>
        <v>0.1</v>
      </c>
      <c r="F5" s="549" t="str">
        <f t="shared" ref="F5:F40" si="0">IF(LEN(A5)=3,"是",IF(B5&lt;&gt;"",IF(SUM(C5:D5)&lt;&gt;0,"是","否"),"是"))</f>
        <v>是</v>
      </c>
    </row>
    <row r="6" ht="18.75" spans="1:6">
      <c r="A6" s="388" t="s">
        <v>11</v>
      </c>
      <c r="B6" s="354" t="s">
        <v>12</v>
      </c>
      <c r="C6" s="341">
        <v>38237</v>
      </c>
      <c r="D6" s="341">
        <v>43478</v>
      </c>
      <c r="E6" s="379">
        <f>ROUND(D6/C6,2)-1</f>
        <v>0.14</v>
      </c>
      <c r="F6" s="549" t="str">
        <f t="shared" si="0"/>
        <v>是</v>
      </c>
    </row>
    <row r="7" ht="18.75" spans="1:6">
      <c r="A7" s="388" t="s">
        <v>13</v>
      </c>
      <c r="B7" s="354" t="s">
        <v>14</v>
      </c>
      <c r="C7" s="341">
        <v>7155</v>
      </c>
      <c r="D7" s="341">
        <v>8589</v>
      </c>
      <c r="E7" s="379">
        <f>ROUND(D7/C7,2)-1</f>
        <v>0.2</v>
      </c>
      <c r="F7" s="549" t="str">
        <f t="shared" si="0"/>
        <v>是</v>
      </c>
    </row>
    <row r="8" ht="18.75" spans="1:6">
      <c r="A8" s="388" t="s">
        <v>15</v>
      </c>
      <c r="B8" s="354" t="s">
        <v>16</v>
      </c>
      <c r="C8" s="341">
        <v>2692</v>
      </c>
      <c r="D8" s="341">
        <v>2465</v>
      </c>
      <c r="E8" s="379">
        <f>ROUND(D8/C8,2)-1</f>
        <v>-0.08</v>
      </c>
      <c r="F8" s="549" t="str">
        <f t="shared" si="0"/>
        <v>是</v>
      </c>
    </row>
    <row r="9" ht="18.75" spans="1:6">
      <c r="A9" s="388" t="s">
        <v>17</v>
      </c>
      <c r="B9" s="354" t="s">
        <v>18</v>
      </c>
      <c r="C9" s="341">
        <v>0</v>
      </c>
      <c r="D9" s="341">
        <v>0</v>
      </c>
      <c r="E9" s="379"/>
      <c r="F9" s="549" t="str">
        <f t="shared" si="0"/>
        <v>否</v>
      </c>
    </row>
    <row r="10" ht="18.75" spans="1:6">
      <c r="A10" s="388" t="s">
        <v>19</v>
      </c>
      <c r="B10" s="354" t="s">
        <v>20</v>
      </c>
      <c r="C10" s="341">
        <v>6801</v>
      </c>
      <c r="D10" s="341">
        <v>6638</v>
      </c>
      <c r="E10" s="379">
        <f>ROUND(D10/C10,2)-1</f>
        <v>-0.02</v>
      </c>
      <c r="F10" s="549" t="str">
        <f t="shared" si="0"/>
        <v>是</v>
      </c>
    </row>
    <row r="11" ht="18.75" spans="1:6">
      <c r="A11" s="388" t="s">
        <v>21</v>
      </c>
      <c r="B11" s="354" t="s">
        <v>22</v>
      </c>
      <c r="C11" s="341">
        <v>8097</v>
      </c>
      <c r="D11" s="341">
        <v>7863</v>
      </c>
      <c r="E11" s="379">
        <f>ROUND(D11/C11,2)-1</f>
        <v>-0.03</v>
      </c>
      <c r="F11" s="549" t="str">
        <f t="shared" si="0"/>
        <v>是</v>
      </c>
    </row>
    <row r="12" ht="18.75" spans="1:6">
      <c r="A12" s="388" t="s">
        <v>23</v>
      </c>
      <c r="B12" s="354" t="s">
        <v>24</v>
      </c>
      <c r="C12" s="341">
        <v>4293</v>
      </c>
      <c r="D12" s="341">
        <v>4127</v>
      </c>
      <c r="E12" s="379">
        <f>ROUND(D12/C12,2)-1</f>
        <v>-0.04</v>
      </c>
      <c r="F12" s="549" t="str">
        <f t="shared" si="0"/>
        <v>是</v>
      </c>
    </row>
    <row r="13" ht="18.75" spans="1:6">
      <c r="A13" s="388" t="s">
        <v>25</v>
      </c>
      <c r="B13" s="354" t="s">
        <v>26</v>
      </c>
      <c r="C13" s="341">
        <v>5304</v>
      </c>
      <c r="D13" s="341">
        <v>5300</v>
      </c>
      <c r="E13" s="379">
        <f t="shared" ref="E13:E29" si="1">ROUND(D13/C13,2)-1</f>
        <v>0</v>
      </c>
      <c r="F13" s="549" t="str">
        <f t="shared" si="0"/>
        <v>是</v>
      </c>
    </row>
    <row r="14" ht="18.75" spans="1:6">
      <c r="A14" s="388" t="s">
        <v>27</v>
      </c>
      <c r="B14" s="354" t="s">
        <v>28</v>
      </c>
      <c r="C14" s="341">
        <v>5063</v>
      </c>
      <c r="D14" s="341">
        <v>3998</v>
      </c>
      <c r="E14" s="379">
        <f t="shared" si="1"/>
        <v>-0.21</v>
      </c>
      <c r="F14" s="549" t="str">
        <f t="shared" si="0"/>
        <v>是</v>
      </c>
    </row>
    <row r="15" ht="18.75" spans="1:6">
      <c r="A15" s="388" t="s">
        <v>29</v>
      </c>
      <c r="B15" s="354" t="s">
        <v>30</v>
      </c>
      <c r="C15" s="341">
        <v>5547</v>
      </c>
      <c r="D15" s="341">
        <v>5535</v>
      </c>
      <c r="E15" s="379">
        <f t="shared" si="1"/>
        <v>0</v>
      </c>
      <c r="F15" s="549" t="str">
        <f t="shared" si="0"/>
        <v>是</v>
      </c>
    </row>
    <row r="16" ht="18.75" spans="1:6">
      <c r="A16" s="388" t="s">
        <v>31</v>
      </c>
      <c r="B16" s="354" t="s">
        <v>32</v>
      </c>
      <c r="C16" s="341">
        <v>702</v>
      </c>
      <c r="D16" s="341">
        <v>59</v>
      </c>
      <c r="E16" s="379">
        <f t="shared" si="1"/>
        <v>-0.92</v>
      </c>
      <c r="F16" s="549" t="str">
        <f t="shared" si="0"/>
        <v>是</v>
      </c>
    </row>
    <row r="17" ht="18.75" spans="1:6">
      <c r="A17" s="388" t="s">
        <v>33</v>
      </c>
      <c r="B17" s="354" t="s">
        <v>34</v>
      </c>
      <c r="C17" s="341">
        <v>6134</v>
      </c>
      <c r="D17" s="341">
        <v>5999</v>
      </c>
      <c r="E17" s="379">
        <f t="shared" si="1"/>
        <v>-0.02</v>
      </c>
      <c r="F17" s="549" t="str">
        <f t="shared" si="0"/>
        <v>是</v>
      </c>
    </row>
    <row r="18" ht="18.75" spans="1:6">
      <c r="A18" s="388" t="s">
        <v>35</v>
      </c>
      <c r="B18" s="354" t="s">
        <v>36</v>
      </c>
      <c r="C18" s="341">
        <v>256</v>
      </c>
      <c r="D18" s="341">
        <v>188</v>
      </c>
      <c r="E18" s="379">
        <f t="shared" si="1"/>
        <v>-0.27</v>
      </c>
      <c r="F18" s="549" t="str">
        <f t="shared" si="0"/>
        <v>是</v>
      </c>
    </row>
    <row r="19" ht="18.75" spans="1:6">
      <c r="A19" s="388" t="s">
        <v>37</v>
      </c>
      <c r="B19" s="354" t="s">
        <v>38</v>
      </c>
      <c r="C19" s="341">
        <v>203</v>
      </c>
      <c r="D19" s="341">
        <v>202</v>
      </c>
      <c r="E19" s="379">
        <f t="shared" si="1"/>
        <v>0</v>
      </c>
      <c r="F19" s="549" t="str">
        <f t="shared" si="0"/>
        <v>是</v>
      </c>
    </row>
    <row r="20" ht="18.75" spans="1:6">
      <c r="A20" s="557" t="s">
        <v>39</v>
      </c>
      <c r="B20" s="354" t="s">
        <v>40</v>
      </c>
      <c r="C20" s="341">
        <v>78</v>
      </c>
      <c r="D20" s="341">
        <v>5559</v>
      </c>
      <c r="E20" s="379">
        <f t="shared" si="1"/>
        <v>70.27</v>
      </c>
      <c r="F20" s="549" t="str">
        <f t="shared" si="0"/>
        <v>是</v>
      </c>
    </row>
    <row r="21" ht="18.75" spans="1:6">
      <c r="A21" s="412" t="s">
        <v>41</v>
      </c>
      <c r="B21" s="514" t="s">
        <v>42</v>
      </c>
      <c r="C21" s="408">
        <f>SUBTOTAL(9,C22:C29)</f>
        <v>17262</v>
      </c>
      <c r="D21" s="408">
        <f>SUBTOTAL(9,D22:D29)</f>
        <v>13000</v>
      </c>
      <c r="E21" s="379">
        <f t="shared" si="1"/>
        <v>-0.25</v>
      </c>
      <c r="F21" s="549" t="str">
        <f t="shared" si="0"/>
        <v>是</v>
      </c>
    </row>
    <row r="22" ht="18.75" spans="1:6">
      <c r="A22" s="550" t="s">
        <v>43</v>
      </c>
      <c r="B22" s="354" t="s">
        <v>44</v>
      </c>
      <c r="C22" s="341">
        <v>2932</v>
      </c>
      <c r="D22" s="341">
        <v>2908</v>
      </c>
      <c r="E22" s="379">
        <f t="shared" si="1"/>
        <v>-0.01</v>
      </c>
      <c r="F22" s="549" t="str">
        <f t="shared" si="0"/>
        <v>是</v>
      </c>
    </row>
    <row r="23" ht="18.75" spans="1:6">
      <c r="A23" s="388" t="s">
        <v>45</v>
      </c>
      <c r="B23" s="551" t="s">
        <v>46</v>
      </c>
      <c r="C23" s="341">
        <v>2071</v>
      </c>
      <c r="D23" s="341">
        <v>2000</v>
      </c>
      <c r="E23" s="379">
        <f t="shared" si="1"/>
        <v>-0.03</v>
      </c>
      <c r="F23" s="549" t="str">
        <f t="shared" si="0"/>
        <v>是</v>
      </c>
    </row>
    <row r="24" ht="18.75" spans="1:6">
      <c r="A24" s="388" t="s">
        <v>47</v>
      </c>
      <c r="B24" s="354" t="s">
        <v>48</v>
      </c>
      <c r="C24" s="341">
        <v>2874</v>
      </c>
      <c r="D24" s="341">
        <v>2440</v>
      </c>
      <c r="E24" s="379">
        <f t="shared" si="1"/>
        <v>-0.15</v>
      </c>
      <c r="F24" s="549" t="str">
        <f t="shared" si="0"/>
        <v>是</v>
      </c>
    </row>
    <row r="25" ht="18.75" spans="1:6">
      <c r="A25" s="388" t="s">
        <v>49</v>
      </c>
      <c r="B25" s="354" t="s">
        <v>50</v>
      </c>
      <c r="C25" s="341">
        <v>0</v>
      </c>
      <c r="D25" s="341">
        <v>0</v>
      </c>
      <c r="E25" s="379"/>
      <c r="F25" s="549" t="str">
        <f t="shared" si="0"/>
        <v>否</v>
      </c>
    </row>
    <row r="26" ht="18.75" spans="1:6">
      <c r="A26" s="388" t="s">
        <v>51</v>
      </c>
      <c r="B26" s="354" t="s">
        <v>52</v>
      </c>
      <c r="C26" s="341">
        <v>1682</v>
      </c>
      <c r="D26" s="341">
        <v>652</v>
      </c>
      <c r="E26" s="379">
        <f t="shared" si="1"/>
        <v>-0.61</v>
      </c>
      <c r="F26" s="549" t="str">
        <f t="shared" si="0"/>
        <v>是</v>
      </c>
    </row>
    <row r="27" ht="18.75" spans="1:6">
      <c r="A27" s="388" t="s">
        <v>53</v>
      </c>
      <c r="B27" s="354" t="s">
        <v>54</v>
      </c>
      <c r="C27" s="341">
        <v>0</v>
      </c>
      <c r="D27" s="341">
        <v>0</v>
      </c>
      <c r="E27" s="379"/>
      <c r="F27" s="549" t="str">
        <f t="shared" si="0"/>
        <v>否</v>
      </c>
    </row>
    <row r="28" ht="18.75" spans="1:6">
      <c r="A28" s="388" t="s">
        <v>55</v>
      </c>
      <c r="B28" s="354" t="s">
        <v>56</v>
      </c>
      <c r="C28" s="341">
        <v>7700</v>
      </c>
      <c r="D28" s="341">
        <v>5000</v>
      </c>
      <c r="E28" s="379">
        <f t="shared" si="1"/>
        <v>-0.35</v>
      </c>
      <c r="F28" s="549" t="str">
        <f t="shared" si="0"/>
        <v>是</v>
      </c>
    </row>
    <row r="29" ht="18.75" spans="1:6">
      <c r="A29" s="388" t="s">
        <v>57</v>
      </c>
      <c r="B29" s="354" t="s">
        <v>58</v>
      </c>
      <c r="C29" s="341">
        <v>3</v>
      </c>
      <c r="D29" s="341">
        <v>0</v>
      </c>
      <c r="E29" s="379">
        <f t="shared" si="1"/>
        <v>-1</v>
      </c>
      <c r="F29" s="549" t="str">
        <f t="shared" si="0"/>
        <v>是</v>
      </c>
    </row>
    <row r="30" ht="18.75" spans="1:6">
      <c r="A30" s="388"/>
      <c r="B30" s="354"/>
      <c r="C30" s="341"/>
      <c r="D30" s="341"/>
      <c r="E30" s="379"/>
      <c r="F30" s="549" t="str">
        <f t="shared" si="0"/>
        <v>是</v>
      </c>
    </row>
    <row r="31" s="541" customFormat="1" ht="18.75" spans="1:6">
      <c r="A31" s="552"/>
      <c r="B31" s="511" t="s">
        <v>59</v>
      </c>
      <c r="C31" s="408">
        <f>C21+C5</f>
        <v>107824</v>
      </c>
      <c r="D31" s="408">
        <f>D21+D5</f>
        <v>113000</v>
      </c>
      <c r="E31" s="379">
        <f t="shared" ref="E30:E41" si="2">ROUND(D31/C31,2)-1</f>
        <v>0.05</v>
      </c>
      <c r="F31" s="549" t="str">
        <f t="shared" si="0"/>
        <v>是</v>
      </c>
    </row>
    <row r="32" ht="18.75" spans="1:6">
      <c r="A32" s="412">
        <v>105</v>
      </c>
      <c r="B32" s="352" t="s">
        <v>60</v>
      </c>
      <c r="C32" s="408"/>
      <c r="D32" s="408"/>
      <c r="E32" s="379"/>
      <c r="F32" s="549" t="str">
        <f t="shared" si="0"/>
        <v>是</v>
      </c>
    </row>
    <row r="33" ht="18.75" spans="1:6">
      <c r="A33" s="513">
        <v>110</v>
      </c>
      <c r="B33" s="514" t="s">
        <v>61</v>
      </c>
      <c r="C33" s="408">
        <f>SUBTOTAL(9,C34:C40)</f>
        <v>90954</v>
      </c>
      <c r="D33" s="408">
        <f>SUBTOTAL(9,D34:D40)</f>
        <v>94500</v>
      </c>
      <c r="E33" s="379">
        <f t="shared" si="2"/>
        <v>0.04</v>
      </c>
      <c r="F33" s="549" t="str">
        <f t="shared" si="0"/>
        <v>是</v>
      </c>
    </row>
    <row r="34" ht="18.75" spans="1:6">
      <c r="A34" s="388">
        <v>11001</v>
      </c>
      <c r="B34" s="354" t="s">
        <v>62</v>
      </c>
      <c r="C34" s="341">
        <v>5699</v>
      </c>
      <c r="D34" s="341">
        <v>11452</v>
      </c>
      <c r="E34" s="379">
        <f t="shared" si="2"/>
        <v>1.01</v>
      </c>
      <c r="F34" s="549" t="str">
        <f t="shared" si="0"/>
        <v>是</v>
      </c>
    </row>
    <row r="35" ht="18.75" spans="1:6">
      <c r="A35" s="388"/>
      <c r="B35" s="354" t="s">
        <v>63</v>
      </c>
      <c r="C35" s="341">
        <v>28449</v>
      </c>
      <c r="D35" s="341">
        <v>29825</v>
      </c>
      <c r="E35" s="379">
        <f t="shared" si="2"/>
        <v>0.05</v>
      </c>
      <c r="F35" s="549" t="str">
        <f t="shared" si="0"/>
        <v>是</v>
      </c>
    </row>
    <row r="36" ht="18.75" spans="1:6">
      <c r="A36" s="388">
        <v>11008</v>
      </c>
      <c r="B36" s="354" t="s">
        <v>64</v>
      </c>
      <c r="C36" s="341">
        <v>21334</v>
      </c>
      <c r="D36" s="341">
        <v>22952</v>
      </c>
      <c r="E36" s="379">
        <f t="shared" si="2"/>
        <v>0.08</v>
      </c>
      <c r="F36" s="549" t="str">
        <f t="shared" si="0"/>
        <v>是</v>
      </c>
    </row>
    <row r="37" ht="18.75" spans="1:6">
      <c r="A37" s="388">
        <v>11009</v>
      </c>
      <c r="B37" s="354" t="s">
        <v>65</v>
      </c>
      <c r="C37" s="341">
        <v>14400</v>
      </c>
      <c r="D37" s="407">
        <v>10219</v>
      </c>
      <c r="E37" s="379">
        <f t="shared" si="2"/>
        <v>-0.29</v>
      </c>
      <c r="F37" s="549" t="str">
        <f t="shared" si="0"/>
        <v>是</v>
      </c>
    </row>
    <row r="38" customFormat="1" ht="18.75" spans="1:6">
      <c r="A38" s="388">
        <v>11011</v>
      </c>
      <c r="B38" s="354" t="s">
        <v>66</v>
      </c>
      <c r="C38" s="341">
        <v>2250</v>
      </c>
      <c r="D38" s="407">
        <v>19350</v>
      </c>
      <c r="E38" s="379">
        <f t="shared" si="2"/>
        <v>7.6</v>
      </c>
      <c r="F38" s="549"/>
    </row>
    <row r="39" s="542" customFormat="1" ht="18.75" spans="1:6">
      <c r="A39" s="553">
        <v>11013</v>
      </c>
      <c r="B39" s="361" t="s">
        <v>67</v>
      </c>
      <c r="C39" s="341"/>
      <c r="D39" s="341"/>
      <c r="E39" s="379"/>
      <c r="F39" s="549" t="str">
        <f>IF(LEN(A39)=3,"是",IF(B39&lt;&gt;"",IF(SUM(C39:D39)&lt;&gt;0,"是","否"),"是"))</f>
        <v>否</v>
      </c>
    </row>
    <row r="40" s="542" customFormat="1" ht="18.75" spans="1:6">
      <c r="A40" s="553">
        <v>11015</v>
      </c>
      <c r="B40" s="361" t="s">
        <v>68</v>
      </c>
      <c r="C40" s="341">
        <v>18822</v>
      </c>
      <c r="D40" s="341">
        <v>702</v>
      </c>
      <c r="E40" s="379">
        <f t="shared" si="2"/>
        <v>-0.96</v>
      </c>
      <c r="F40" s="549" t="str">
        <f>IF(LEN(A40)=3,"是",IF(B40&lt;&gt;"",IF(SUM(C40:D40)&lt;&gt;0,"是","否"),"是"))</f>
        <v>是</v>
      </c>
    </row>
    <row r="41" ht="18.75" spans="1:6">
      <c r="A41" s="554"/>
      <c r="B41" s="555" t="s">
        <v>69</v>
      </c>
      <c r="C41" s="408">
        <f>C31+C33</f>
        <v>198778</v>
      </c>
      <c r="D41" s="408">
        <f>D31+D33</f>
        <v>207500</v>
      </c>
      <c r="E41" s="379">
        <f t="shared" si="2"/>
        <v>0.04</v>
      </c>
      <c r="F41" s="549" t="str">
        <f>IF(LEN(A41)=3,"是",IF(B41&lt;&gt;"",IF(SUM(C41:D41)&lt;&gt;0,"是","否"),"是"))</f>
        <v>是</v>
      </c>
    </row>
    <row r="42" spans="3:4">
      <c r="C42" s="556"/>
      <c r="D42" s="556"/>
    </row>
    <row r="43" spans="4:4">
      <c r="D43" s="556"/>
    </row>
    <row r="44" spans="3:4">
      <c r="C44" s="556"/>
      <c r="D44" s="556"/>
    </row>
    <row r="45" spans="3:4">
      <c r="C45" s="556"/>
      <c r="D45" s="556"/>
    </row>
    <row r="46" spans="3:4">
      <c r="C46" s="556"/>
      <c r="D46" s="556"/>
    </row>
    <row r="47" spans="3:4">
      <c r="C47" s="556"/>
      <c r="D47" s="556"/>
    </row>
    <row r="48" spans="3:4">
      <c r="C48" s="556"/>
      <c r="D48" s="556"/>
    </row>
    <row r="49" spans="3:4">
      <c r="C49" s="556"/>
      <c r="D49" s="556"/>
    </row>
    <row r="50" spans="3:4">
      <c r="C50" s="556"/>
      <c r="D50" s="556"/>
    </row>
    <row r="51" spans="3:4">
      <c r="C51" s="556"/>
      <c r="D51" s="556"/>
    </row>
    <row r="52" spans="3:4">
      <c r="C52" s="556"/>
      <c r="D52" s="556"/>
    </row>
    <row r="53" spans="4:4">
      <c r="D53" s="556"/>
    </row>
    <row r="54" spans="3:4">
      <c r="C54" s="556"/>
      <c r="D54" s="556"/>
    </row>
  </sheetData>
  <mergeCells count="1">
    <mergeCell ref="B2:E2"/>
  </mergeCells>
  <conditionalFormatting sqref="E3">
    <cfRule type="cellIs" dxfId="0" priority="44" stopIfTrue="1" operator="lessThanOrEqual">
      <formula>-1</formula>
    </cfRule>
  </conditionalFormatting>
  <conditionalFormatting sqref="A32:B32">
    <cfRule type="expression" dxfId="1" priority="50" stopIfTrue="1">
      <formula>"len($A:$A)=3"</formula>
    </cfRule>
  </conditionalFormatting>
  <conditionalFormatting sqref="C32">
    <cfRule type="expression" dxfId="1" priority="35" stopIfTrue="1">
      <formula>"len($A:$A)=3"</formula>
    </cfRule>
  </conditionalFormatting>
  <conditionalFormatting sqref="D32">
    <cfRule type="expression" dxfId="1" priority="24" stopIfTrue="1">
      <formula>"len($A:$A)=3"</formula>
    </cfRule>
  </conditionalFormatting>
  <conditionalFormatting sqref="E32">
    <cfRule type="cellIs" dxfId="2" priority="65" stopIfTrue="1" operator="lessThan">
      <formula>0</formula>
    </cfRule>
    <cfRule type="cellIs" dxfId="0" priority="66" stopIfTrue="1" operator="greaterThan">
      <formula>5</formula>
    </cfRule>
  </conditionalFormatting>
  <conditionalFormatting sqref="D40">
    <cfRule type="expression" dxfId="1" priority="27" stopIfTrue="1">
      <formula>"len($A:$A)=3"</formula>
    </cfRule>
  </conditionalFormatting>
  <conditionalFormatting sqref="C41:D41">
    <cfRule type="expression" dxfId="1" priority="38" stopIfTrue="1">
      <formula>"len($A:$A)=3"</formula>
    </cfRule>
    <cfRule type="expression" dxfId="1" priority="41" stopIfTrue="1">
      <formula>"len($A:$A)=3"</formula>
    </cfRule>
  </conditionalFormatting>
  <conditionalFormatting sqref="B8:B9">
    <cfRule type="expression" dxfId="1" priority="58" stopIfTrue="1">
      <formula>"len($A:$A)=3"</formula>
    </cfRule>
  </conditionalFormatting>
  <conditionalFormatting sqref="B33:B35">
    <cfRule type="expression" dxfId="1" priority="19" stopIfTrue="1">
      <formula>"len($A:$A)=3"</formula>
    </cfRule>
  </conditionalFormatting>
  <conditionalFormatting sqref="B39:B41">
    <cfRule type="expression" dxfId="1" priority="13" stopIfTrue="1">
      <formula>"len($A:$A)=3"</formula>
    </cfRule>
    <cfRule type="expression" dxfId="1" priority="14" stopIfTrue="1">
      <formula>"len($A:$A)=3"</formula>
    </cfRule>
  </conditionalFormatting>
  <conditionalFormatting sqref="C8:C9">
    <cfRule type="expression" dxfId="1" priority="37" stopIfTrue="1">
      <formula>"len($A:$A)=3"</formula>
    </cfRule>
  </conditionalFormatting>
  <conditionalFormatting sqref="C34:C40">
    <cfRule type="expression" dxfId="1" priority="33" stopIfTrue="1">
      <formula>"len($A:$A)=3"</formula>
    </cfRule>
  </conditionalFormatting>
  <conditionalFormatting sqref="D6:D7">
    <cfRule type="expression" dxfId="1" priority="28" stopIfTrue="1">
      <formula>"len($A:$A)=3"</formula>
    </cfRule>
  </conditionalFormatting>
  <conditionalFormatting sqref="D8:D9">
    <cfRule type="expression" dxfId="1" priority="26" stopIfTrue="1">
      <formula>"len($A:$A)=3"</formula>
    </cfRule>
  </conditionalFormatting>
  <conditionalFormatting sqref="D34:D35">
    <cfRule type="expression" dxfId="1" priority="22" stopIfTrue="1">
      <formula>"len($A:$A)=3"</formula>
    </cfRule>
  </conditionalFormatting>
  <conditionalFormatting sqref="D36:D38">
    <cfRule type="expression" dxfId="1" priority="20" stopIfTrue="1">
      <formula>"len($A:$A)=3"</formula>
    </cfRule>
  </conditionalFormatting>
  <conditionalFormatting sqref="D39:D40">
    <cfRule type="expression" dxfId="1" priority="30" stopIfTrue="1">
      <formula>"len($A:$A)=3"</formula>
    </cfRule>
  </conditionalFormatting>
  <conditionalFormatting sqref="F5:F41">
    <cfRule type="cellIs" dxfId="2" priority="42" stopIfTrue="1" operator="lessThan">
      <formula>0</formula>
    </cfRule>
    <cfRule type="cellIs" dxfId="2" priority="43" stopIfTrue="1" operator="lessThan">
      <formula>0</formula>
    </cfRule>
  </conditionalFormatting>
  <conditionalFormatting sqref="A5:B30">
    <cfRule type="expression" dxfId="1" priority="55" stopIfTrue="1">
      <formula>"len($A:$A)=3"</formula>
    </cfRule>
  </conditionalFormatting>
  <conditionalFormatting sqref="B5:B7 B32 B41">
    <cfRule type="expression" dxfId="1" priority="64" stopIfTrue="1">
      <formula>"len($A:$A)=3"</formula>
    </cfRule>
  </conditionalFormatting>
  <conditionalFormatting sqref="C5:C7 D5">
    <cfRule type="expression" dxfId="1" priority="39" stopIfTrue="1">
      <formula>"len($A:$A)=3"</formula>
    </cfRule>
  </conditionalFormatting>
  <conditionalFormatting sqref="C5:C30 D21 D5">
    <cfRule type="expression" dxfId="1" priority="36" stopIfTrue="1">
      <formula>"len($A:$A)=3"</formula>
    </cfRule>
  </conditionalFormatting>
  <conditionalFormatting sqref="D6:D20 D22:D30">
    <cfRule type="expression" dxfId="1" priority="25" stopIfTrue="1">
      <formula>"len($A:$A)=3"</formula>
    </cfRule>
  </conditionalFormatting>
  <conditionalFormatting sqref="C32 C33:D35 C36:C40">
    <cfRule type="expression" dxfId="1" priority="40" stopIfTrue="1">
      <formula>"len($A:$A)=3"</formula>
    </cfRule>
  </conditionalFormatting>
  <conditionalFormatting sqref="D32 D34:D35">
    <cfRule type="expression" dxfId="1" priority="29" stopIfTrue="1">
      <formula>"len($A:$A)=3"</formula>
    </cfRule>
  </conditionalFormatting>
  <conditionalFormatting sqref="A33:B35 B40:B41">
    <cfRule type="expression" dxfId="1" priority="18" stopIfTrue="1">
      <formula>"len($A:$A)=3"</formula>
    </cfRule>
  </conditionalFormatting>
  <conditionalFormatting sqref="C33:D35 C36:C40">
    <cfRule type="expression" dxfId="1" priority="34" stopIfTrue="1">
      <formula>"len($A:$A)=3"</formula>
    </cfRule>
  </conditionalFormatting>
  <conditionalFormatting sqref="A34:B35">
    <cfRule type="expression" dxfId="1" priority="17" stopIfTrue="1">
      <formula>"len($A:$A)=3"</formula>
    </cfRule>
  </conditionalFormatting>
  <conditionalFormatting sqref="A36:B38">
    <cfRule type="expression" dxfId="1" priority="15" stopIfTrue="1">
      <formula>"len($A:$A)=3"</formula>
    </cfRule>
  </conditionalFormatting>
  <conditionalFormatting sqref="D36 A36:B36 B41">
    <cfRule type="expression" dxfId="1" priority="6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sheetPr>
  <dimension ref="A1:F51"/>
  <sheetViews>
    <sheetView showGridLines="0" showZeros="0" view="pageBreakPreview" zoomScale="90" zoomScaleNormal="90" workbookViewId="0">
      <pane ySplit="3" topLeftCell="A4" activePane="bottomLeft" state="frozen"/>
      <selection/>
      <selection pane="bottomLeft" activeCell="B2" sqref="B$1:E$1048576"/>
    </sheetView>
  </sheetViews>
  <sheetFormatPr defaultColWidth="9" defaultRowHeight="14.25" outlineLevelCol="5"/>
  <cols>
    <col min="1" max="1" width="12.75" style="180" hidden="1" customWidth="1"/>
    <col min="2" max="2" width="50.75" style="180" customWidth="1"/>
    <col min="3" max="5" width="20.6333333333333" style="180" customWidth="1"/>
    <col min="6" max="6" width="9.75" style="180" customWidth="1"/>
    <col min="7" max="16384" width="9" style="288"/>
  </cols>
  <sheetData>
    <row r="1" s="461" customFormat="1" ht="45" customHeight="1" spans="1:6">
      <c r="A1" s="463"/>
      <c r="B1" s="463" t="s">
        <v>1</v>
      </c>
      <c r="C1" s="463"/>
      <c r="D1" s="463"/>
      <c r="E1" s="463"/>
      <c r="F1" s="464"/>
    </row>
    <row r="2" ht="18.95" customHeight="1" spans="1:5">
      <c r="A2" s="523"/>
      <c r="B2" s="496"/>
      <c r="C2" s="372"/>
      <c r="E2" s="497" t="s">
        <v>2</v>
      </c>
    </row>
    <row r="3" s="493" customFormat="1" ht="45" customHeight="1" spans="1:6">
      <c r="A3" s="524" t="s">
        <v>3</v>
      </c>
      <c r="B3" s="492" t="s">
        <v>4</v>
      </c>
      <c r="C3" s="198" t="s">
        <v>5</v>
      </c>
      <c r="D3" s="198" t="s">
        <v>6</v>
      </c>
      <c r="E3" s="492" t="s">
        <v>7</v>
      </c>
      <c r="F3" s="525" t="s">
        <v>8</v>
      </c>
    </row>
    <row r="4" ht="37.5" customHeight="1" spans="1:6">
      <c r="A4" s="385" t="s">
        <v>70</v>
      </c>
      <c r="B4" s="526" t="s">
        <v>71</v>
      </c>
      <c r="C4" s="389">
        <v>10780</v>
      </c>
      <c r="D4" s="389">
        <v>18055</v>
      </c>
      <c r="E4" s="527">
        <f>D4/C4-1</f>
        <v>0.675</v>
      </c>
      <c r="F4" s="298" t="str">
        <f t="shared" ref="F4:F38" si="0">IF(LEN(A4)=3,"是",IF(B4&lt;&gt;"",IF(SUM(C4:D4)&lt;&gt;0,"是","否"),"是"))</f>
        <v>是</v>
      </c>
    </row>
    <row r="5" ht="37.5" customHeight="1" spans="1:6">
      <c r="A5" s="385" t="s">
        <v>72</v>
      </c>
      <c r="B5" s="528" t="s">
        <v>73</v>
      </c>
      <c r="C5" s="389">
        <v>0</v>
      </c>
      <c r="D5" s="389">
        <v>0</v>
      </c>
      <c r="E5" s="527"/>
      <c r="F5" s="298" t="str">
        <f t="shared" si="0"/>
        <v>是</v>
      </c>
    </row>
    <row r="6" ht="37.5" customHeight="1" spans="1:6">
      <c r="A6" s="385" t="s">
        <v>74</v>
      </c>
      <c r="B6" s="528" t="s">
        <v>75</v>
      </c>
      <c r="C6" s="389">
        <v>0</v>
      </c>
      <c r="D6" s="389">
        <v>0</v>
      </c>
      <c r="E6" s="527"/>
      <c r="F6" s="298" t="str">
        <f t="shared" si="0"/>
        <v>是</v>
      </c>
    </row>
    <row r="7" ht="37.5" customHeight="1" spans="1:6">
      <c r="A7" s="385" t="s">
        <v>76</v>
      </c>
      <c r="B7" s="528" t="s">
        <v>77</v>
      </c>
      <c r="C7" s="389">
        <v>5459</v>
      </c>
      <c r="D7" s="389">
        <v>5816</v>
      </c>
      <c r="E7" s="527">
        <f t="shared" ref="E5:E30" si="1">D7/C7-1</f>
        <v>0.065</v>
      </c>
      <c r="F7" s="298" t="str">
        <f t="shared" si="0"/>
        <v>是</v>
      </c>
    </row>
    <row r="8" ht="37.5" customHeight="1" spans="1:6">
      <c r="A8" s="385" t="s">
        <v>78</v>
      </c>
      <c r="B8" s="528" t="s">
        <v>79</v>
      </c>
      <c r="C8" s="389">
        <v>19347</v>
      </c>
      <c r="D8" s="389">
        <v>29664</v>
      </c>
      <c r="E8" s="527">
        <f t="shared" si="1"/>
        <v>0.533</v>
      </c>
      <c r="F8" s="298" t="str">
        <f t="shared" si="0"/>
        <v>是</v>
      </c>
    </row>
    <row r="9" ht="37.5" customHeight="1" spans="1:6">
      <c r="A9" s="385" t="s">
        <v>80</v>
      </c>
      <c r="B9" s="528" t="s">
        <v>81</v>
      </c>
      <c r="C9" s="389">
        <v>995</v>
      </c>
      <c r="D9" s="389">
        <v>882</v>
      </c>
      <c r="E9" s="527">
        <f t="shared" si="1"/>
        <v>-0.114</v>
      </c>
      <c r="F9" s="298" t="str">
        <f t="shared" si="0"/>
        <v>是</v>
      </c>
    </row>
    <row r="10" ht="37.5" customHeight="1" spans="1:6">
      <c r="A10" s="385" t="s">
        <v>82</v>
      </c>
      <c r="B10" s="528" t="s">
        <v>83</v>
      </c>
      <c r="C10" s="389">
        <v>95</v>
      </c>
      <c r="D10" s="389">
        <v>83</v>
      </c>
      <c r="E10" s="527">
        <f t="shared" si="1"/>
        <v>-0.126</v>
      </c>
      <c r="F10" s="298" t="str">
        <f t="shared" si="0"/>
        <v>是</v>
      </c>
    </row>
    <row r="11" ht="37.5" customHeight="1" spans="1:6">
      <c r="A11" s="385" t="s">
        <v>84</v>
      </c>
      <c r="B11" s="528" t="s">
        <v>85</v>
      </c>
      <c r="C11" s="389">
        <v>7389</v>
      </c>
      <c r="D11" s="389">
        <v>7645</v>
      </c>
      <c r="E11" s="527">
        <f t="shared" si="1"/>
        <v>0.035</v>
      </c>
      <c r="F11" s="298" t="str">
        <f t="shared" si="0"/>
        <v>是</v>
      </c>
    </row>
    <row r="12" ht="37.5" customHeight="1" spans="1:6">
      <c r="A12" s="385" t="s">
        <v>86</v>
      </c>
      <c r="B12" s="528" t="s">
        <v>87</v>
      </c>
      <c r="C12" s="389">
        <v>3151</v>
      </c>
      <c r="D12" s="389">
        <v>3948</v>
      </c>
      <c r="E12" s="527">
        <f t="shared" si="1"/>
        <v>0.253</v>
      </c>
      <c r="F12" s="298" t="str">
        <f t="shared" si="0"/>
        <v>是</v>
      </c>
    </row>
    <row r="13" ht="37.5" customHeight="1" spans="1:6">
      <c r="A13" s="385" t="s">
        <v>88</v>
      </c>
      <c r="B13" s="528" t="s">
        <v>89</v>
      </c>
      <c r="C13" s="389">
        <v>10924</v>
      </c>
      <c r="D13" s="389">
        <v>2517</v>
      </c>
      <c r="E13" s="527">
        <f t="shared" si="1"/>
        <v>-0.77</v>
      </c>
      <c r="F13" s="298" t="str">
        <f t="shared" si="0"/>
        <v>是</v>
      </c>
    </row>
    <row r="14" ht="37.5" customHeight="1" spans="1:6">
      <c r="A14" s="385" t="s">
        <v>90</v>
      </c>
      <c r="B14" s="528" t="s">
        <v>91</v>
      </c>
      <c r="C14" s="389">
        <v>21378</v>
      </c>
      <c r="D14" s="389">
        <v>30106</v>
      </c>
      <c r="E14" s="527">
        <f t="shared" si="1"/>
        <v>0.408</v>
      </c>
      <c r="F14" s="298" t="str">
        <f t="shared" si="0"/>
        <v>是</v>
      </c>
    </row>
    <row r="15" ht="37.5" customHeight="1" spans="1:6">
      <c r="A15" s="385" t="s">
        <v>92</v>
      </c>
      <c r="B15" s="528" t="s">
        <v>93</v>
      </c>
      <c r="C15" s="389">
        <v>1906</v>
      </c>
      <c r="D15" s="389">
        <v>1008</v>
      </c>
      <c r="E15" s="527">
        <f t="shared" si="1"/>
        <v>-0.471</v>
      </c>
      <c r="F15" s="298" t="str">
        <f t="shared" si="0"/>
        <v>是</v>
      </c>
    </row>
    <row r="16" ht="37.5" customHeight="1" spans="1:6">
      <c r="A16" s="385" t="s">
        <v>94</v>
      </c>
      <c r="B16" s="528" t="s">
        <v>95</v>
      </c>
      <c r="C16" s="389">
        <v>0</v>
      </c>
      <c r="D16" s="389">
        <v>0</v>
      </c>
      <c r="E16" s="527"/>
      <c r="F16" s="298" t="str">
        <f t="shared" si="0"/>
        <v>是</v>
      </c>
    </row>
    <row r="17" ht="37.5" customHeight="1" spans="1:6">
      <c r="A17" s="385" t="s">
        <v>96</v>
      </c>
      <c r="B17" s="528" t="s">
        <v>97</v>
      </c>
      <c r="C17" s="389">
        <v>30068</v>
      </c>
      <c r="D17" s="389">
        <v>28941</v>
      </c>
      <c r="E17" s="527">
        <f t="shared" si="1"/>
        <v>-0.037</v>
      </c>
      <c r="F17" s="298" t="str">
        <f t="shared" si="0"/>
        <v>是</v>
      </c>
    </row>
    <row r="18" ht="37.5" customHeight="1" spans="1:6">
      <c r="A18" s="385" t="s">
        <v>98</v>
      </c>
      <c r="B18" s="528" t="s">
        <v>99</v>
      </c>
      <c r="C18" s="389">
        <v>278</v>
      </c>
      <c r="D18" s="389">
        <v>240</v>
      </c>
      <c r="E18" s="527">
        <f t="shared" si="1"/>
        <v>-0.137</v>
      </c>
      <c r="F18" s="298" t="str">
        <f t="shared" si="0"/>
        <v>是</v>
      </c>
    </row>
    <row r="19" ht="37.5" customHeight="1" spans="1:6">
      <c r="A19" s="385" t="s">
        <v>100</v>
      </c>
      <c r="B19" s="528" t="s">
        <v>101</v>
      </c>
      <c r="C19" s="389">
        <v>0</v>
      </c>
      <c r="D19" s="389">
        <v>0</v>
      </c>
      <c r="E19" s="527"/>
      <c r="F19" s="298" t="str">
        <f t="shared" si="0"/>
        <v>是</v>
      </c>
    </row>
    <row r="20" ht="37.5" customHeight="1" spans="1:6">
      <c r="A20" s="385" t="s">
        <v>102</v>
      </c>
      <c r="B20" s="528" t="s">
        <v>103</v>
      </c>
      <c r="C20" s="389">
        <v>0</v>
      </c>
      <c r="D20" s="389">
        <v>0</v>
      </c>
      <c r="E20" s="527"/>
      <c r="F20" s="298" t="str">
        <f t="shared" si="0"/>
        <v>是</v>
      </c>
    </row>
    <row r="21" ht="37.5" customHeight="1" spans="1:6">
      <c r="A21" s="385" t="s">
        <v>104</v>
      </c>
      <c r="B21" s="528" t="s">
        <v>105</v>
      </c>
      <c r="C21" s="389">
        <v>4347</v>
      </c>
      <c r="D21" s="389">
        <v>436</v>
      </c>
      <c r="E21" s="527">
        <f t="shared" si="1"/>
        <v>-0.9</v>
      </c>
      <c r="F21" s="298" t="str">
        <f t="shared" si="0"/>
        <v>是</v>
      </c>
    </row>
    <row r="22" ht="37.5" customHeight="1" spans="1:6">
      <c r="A22" s="385" t="s">
        <v>106</v>
      </c>
      <c r="B22" s="528" t="s">
        <v>107</v>
      </c>
      <c r="C22" s="389">
        <v>7060</v>
      </c>
      <c r="D22" s="389">
        <v>2824</v>
      </c>
      <c r="E22" s="527">
        <f t="shared" si="1"/>
        <v>-0.6</v>
      </c>
      <c r="F22" s="298" t="str">
        <f t="shared" si="0"/>
        <v>是</v>
      </c>
    </row>
    <row r="23" ht="37.5" customHeight="1" spans="1:6">
      <c r="A23" s="385" t="s">
        <v>108</v>
      </c>
      <c r="B23" s="528" t="s">
        <v>109</v>
      </c>
      <c r="C23" s="389">
        <v>0</v>
      </c>
      <c r="D23" s="389">
        <v>0</v>
      </c>
      <c r="E23" s="527"/>
      <c r="F23" s="298" t="str">
        <f t="shared" si="0"/>
        <v>是</v>
      </c>
    </row>
    <row r="24" ht="37.5" customHeight="1" spans="1:6">
      <c r="A24" s="385" t="s">
        <v>110</v>
      </c>
      <c r="B24" s="528" t="s">
        <v>111</v>
      </c>
      <c r="C24" s="389">
        <v>804</v>
      </c>
      <c r="D24" s="389">
        <v>679</v>
      </c>
      <c r="E24" s="527">
        <f t="shared" si="1"/>
        <v>-0.155</v>
      </c>
      <c r="F24" s="298" t="str">
        <f t="shared" si="0"/>
        <v>是</v>
      </c>
    </row>
    <row r="25" ht="37.5" customHeight="1" spans="1:6">
      <c r="A25" s="385" t="s">
        <v>112</v>
      </c>
      <c r="B25" s="528" t="s">
        <v>113</v>
      </c>
      <c r="C25" s="389">
        <v>0</v>
      </c>
      <c r="D25" s="389">
        <v>2000</v>
      </c>
      <c r="E25" s="527"/>
      <c r="F25" s="298" t="str">
        <f t="shared" si="0"/>
        <v>是</v>
      </c>
    </row>
    <row r="26" ht="37.5" customHeight="1" spans="1:6">
      <c r="A26" s="385" t="s">
        <v>114</v>
      </c>
      <c r="B26" s="528" t="s">
        <v>115</v>
      </c>
      <c r="C26" s="389">
        <v>1285</v>
      </c>
      <c r="D26" s="389">
        <v>1156</v>
      </c>
      <c r="E26" s="527">
        <f t="shared" si="1"/>
        <v>-0.1</v>
      </c>
      <c r="F26" s="298" t="str">
        <f t="shared" si="0"/>
        <v>是</v>
      </c>
    </row>
    <row r="27" ht="37.5" customHeight="1" spans="1:6">
      <c r="A27" s="385" t="s">
        <v>116</v>
      </c>
      <c r="B27" s="528" t="s">
        <v>117</v>
      </c>
      <c r="C27" s="389">
        <v>2</v>
      </c>
      <c r="D27" s="389"/>
      <c r="E27" s="527">
        <f t="shared" si="1"/>
        <v>-1</v>
      </c>
      <c r="F27" s="298" t="str">
        <f t="shared" si="0"/>
        <v>是</v>
      </c>
    </row>
    <row r="28" ht="37.5" customHeight="1" spans="1:6">
      <c r="A28" s="385" t="s">
        <v>118</v>
      </c>
      <c r="B28" s="528" t="s">
        <v>119</v>
      </c>
      <c r="C28" s="389"/>
      <c r="D28" s="389"/>
      <c r="E28" s="527"/>
      <c r="F28" s="298" t="str">
        <f t="shared" si="0"/>
        <v>是</v>
      </c>
    </row>
    <row r="29" ht="37.5" customHeight="1" spans="1:6">
      <c r="A29" s="385"/>
      <c r="B29" s="528"/>
      <c r="C29" s="389"/>
      <c r="D29" s="389"/>
      <c r="E29" s="527"/>
      <c r="F29" s="298" t="str">
        <f t="shared" si="0"/>
        <v>是</v>
      </c>
    </row>
    <row r="30" s="371" customFormat="1" ht="37.5" customHeight="1" spans="1:6">
      <c r="A30" s="510"/>
      <c r="B30" s="511" t="s">
        <v>120</v>
      </c>
      <c r="C30" s="512">
        <f>SUBTOTAL(9,C4:C29)</f>
        <v>125268</v>
      </c>
      <c r="D30" s="512">
        <f>SUBTOTAL(9,D4:D29)</f>
        <v>136000</v>
      </c>
      <c r="E30" s="527">
        <f t="shared" si="1"/>
        <v>0.086</v>
      </c>
      <c r="F30" s="298" t="str">
        <f t="shared" si="0"/>
        <v>是</v>
      </c>
    </row>
    <row r="31" ht="37.5" customHeight="1" spans="1:6">
      <c r="A31" s="382">
        <v>230</v>
      </c>
      <c r="B31" s="529" t="s">
        <v>121</v>
      </c>
      <c r="C31" s="512">
        <v>48058</v>
      </c>
      <c r="D31" s="512">
        <v>50000</v>
      </c>
      <c r="E31" s="530"/>
      <c r="F31" s="298" t="str">
        <f t="shared" si="0"/>
        <v>是</v>
      </c>
    </row>
    <row r="32" ht="37.5" customHeight="1" spans="1:6">
      <c r="A32" s="502">
        <v>23006</v>
      </c>
      <c r="B32" s="531" t="s">
        <v>122</v>
      </c>
      <c r="C32" s="389">
        <v>48058</v>
      </c>
      <c r="D32" s="389">
        <v>50000</v>
      </c>
      <c r="E32" s="532"/>
      <c r="F32" s="298" t="str">
        <f t="shared" si="0"/>
        <v>是</v>
      </c>
    </row>
    <row r="33" ht="37.5" customHeight="1" spans="1:6">
      <c r="A33" s="385">
        <v>23008</v>
      </c>
      <c r="B33" s="531" t="s">
        <v>123</v>
      </c>
      <c r="C33" s="389">
        <v>0</v>
      </c>
      <c r="D33" s="389"/>
      <c r="E33" s="533" t="str">
        <f>IF(C33&lt;&gt;0,IF((D33/C33-1)&lt;-30%,"",IF((D33/C33-1)&gt;150%,"",D33/C33-1)),"")</f>
        <v/>
      </c>
      <c r="F33" s="298" t="str">
        <f t="shared" si="0"/>
        <v>否</v>
      </c>
    </row>
    <row r="34" ht="37.5" customHeight="1" spans="1:6">
      <c r="A34" s="534">
        <v>23015</v>
      </c>
      <c r="B34" s="509" t="s">
        <v>124</v>
      </c>
      <c r="C34" s="389"/>
      <c r="D34" s="389"/>
      <c r="E34" s="533"/>
      <c r="F34" s="298" t="str">
        <f t="shared" si="0"/>
        <v>否</v>
      </c>
    </row>
    <row r="35" s="495" customFormat="1" ht="37.5" customHeight="1" spans="1:6">
      <c r="A35" s="534">
        <v>23016</v>
      </c>
      <c r="B35" s="509" t="s">
        <v>125</v>
      </c>
      <c r="C35" s="389"/>
      <c r="D35" s="389"/>
      <c r="E35" s="535"/>
      <c r="F35" s="298" t="str">
        <f t="shared" si="0"/>
        <v>否</v>
      </c>
    </row>
    <row r="36" s="495" customFormat="1" ht="37.5" customHeight="1" spans="1:6">
      <c r="A36" s="382">
        <v>231</v>
      </c>
      <c r="B36" s="211" t="s">
        <v>126</v>
      </c>
      <c r="C36" s="512">
        <v>2500</v>
      </c>
      <c r="D36" s="512">
        <v>21500</v>
      </c>
      <c r="E36" s="535"/>
      <c r="F36" s="298" t="str">
        <f t="shared" si="0"/>
        <v>是</v>
      </c>
    </row>
    <row r="37" s="495" customFormat="1" ht="37.5" customHeight="1" spans="1:6">
      <c r="A37" s="382">
        <v>23009</v>
      </c>
      <c r="B37" s="536" t="s">
        <v>127</v>
      </c>
      <c r="C37" s="512">
        <v>22952</v>
      </c>
      <c r="D37" s="512"/>
      <c r="E37" s="537"/>
      <c r="F37" s="298" t="str">
        <f t="shared" si="0"/>
        <v>是</v>
      </c>
    </row>
    <row r="38" ht="37.5" customHeight="1" spans="1:6">
      <c r="A38" s="510"/>
      <c r="B38" s="520" t="s">
        <v>128</v>
      </c>
      <c r="C38" s="512">
        <f>C30+C31+C36+C37</f>
        <v>198778</v>
      </c>
      <c r="D38" s="512">
        <f>D30+D31+D36+D37</f>
        <v>207500</v>
      </c>
      <c r="E38" s="537"/>
      <c r="F38" s="298" t="str">
        <f t="shared" si="0"/>
        <v>是</v>
      </c>
    </row>
    <row r="39" spans="2:4">
      <c r="B39" s="538"/>
      <c r="D39" s="539"/>
    </row>
    <row r="41" spans="4:4">
      <c r="D41" s="539"/>
    </row>
    <row r="43" spans="4:4">
      <c r="D43" s="539"/>
    </row>
    <row r="44" spans="4:4">
      <c r="D44" s="539"/>
    </row>
    <row r="46" spans="4:4">
      <c r="D46" s="539"/>
    </row>
    <row r="47" spans="4:4">
      <c r="D47" s="539"/>
    </row>
    <row r="48" spans="4:4">
      <c r="D48" s="539"/>
    </row>
    <row r="49" spans="4:4">
      <c r="D49" s="539"/>
    </row>
    <row r="51" spans="4:4">
      <c r="D51" s="539"/>
    </row>
  </sheetData>
  <mergeCells count="1">
    <mergeCell ref="B1:E1"/>
  </mergeCells>
  <conditionalFormatting sqref="C34">
    <cfRule type="expression" dxfId="1" priority="14" stopIfTrue="1">
      <formula>"len($A:$A)=3"</formula>
    </cfRule>
  </conditionalFormatting>
  <conditionalFormatting sqref="D37:E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E31 D32:E32 E38 D39:E44">
    <cfRule type="cellIs" dxfId="0" priority="27" stopIfTrue="1" operator="lessThanOrEqual">
      <formula>-1</formula>
    </cfRule>
  </conditionalFormatting>
  <conditionalFormatting sqref="D33:E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P45"/>
  <sheetViews>
    <sheetView showGridLines="0" showZeros="0" view="pageBreakPreview" zoomScaleNormal="90" workbookViewId="0">
      <pane ySplit="3" topLeftCell="A4" activePane="bottomLeft" state="frozen"/>
      <selection/>
      <selection pane="bottomLeft" activeCell="C5" sqref="C5"/>
    </sheetView>
  </sheetViews>
  <sheetFormatPr defaultColWidth="9" defaultRowHeight="14.25"/>
  <cols>
    <col min="1" max="1" width="14.5" style="180" hidden="1" customWidth="1"/>
    <col min="2" max="2" width="50.75" style="180" customWidth="1"/>
    <col min="3" max="5" width="20.6333333333333" style="180" customWidth="1"/>
    <col min="6" max="16384" width="9" style="288"/>
  </cols>
  <sheetData>
    <row r="1" s="461" customFormat="1" ht="45" customHeight="1" spans="1:6">
      <c r="A1" s="463"/>
      <c r="B1" s="463" t="s">
        <v>129</v>
      </c>
      <c r="C1" s="463"/>
      <c r="D1" s="463"/>
      <c r="E1" s="463"/>
      <c r="F1" s="464"/>
    </row>
    <row r="2" ht="18.95" customHeight="1" spans="2:5">
      <c r="B2" s="496"/>
      <c r="C2" s="372"/>
      <c r="D2" s="372"/>
      <c r="E2" s="497" t="s">
        <v>2</v>
      </c>
    </row>
    <row r="3" s="493" customFormat="1" ht="45" customHeight="1" spans="1:6">
      <c r="A3" s="498" t="s">
        <v>3</v>
      </c>
      <c r="B3" s="375" t="s">
        <v>4</v>
      </c>
      <c r="C3" s="198" t="s">
        <v>130</v>
      </c>
      <c r="D3" s="198" t="s">
        <v>6</v>
      </c>
      <c r="E3" s="198" t="s">
        <v>131</v>
      </c>
      <c r="F3" s="294" t="s">
        <v>8</v>
      </c>
    </row>
    <row r="4" ht="18.75" spans="1:6">
      <c r="A4" s="499" t="s">
        <v>9</v>
      </c>
      <c r="B4" s="500" t="s">
        <v>10</v>
      </c>
      <c r="C4" s="115">
        <f>SUM(C5:C19)</f>
        <v>90562</v>
      </c>
      <c r="D4" s="115">
        <f>SUM(D5:D19)</f>
        <v>100000</v>
      </c>
      <c r="E4" s="501">
        <f t="shared" ref="E4:E14" si="0">IF(C4&gt;0,D4/C4-1,IF(C4&lt;0,-(D4/C4-1),""))</f>
        <v>0.104</v>
      </c>
      <c r="F4" s="298" t="str">
        <f t="shared" ref="F4:F40" si="1">IF(LEN(A4)=3,"是",IF(B4&lt;&gt;"",IF(SUM(C4:D4)&lt;&gt;0,"是","否"),"是"))</f>
        <v>是</v>
      </c>
    </row>
    <row r="5" ht="18.75" spans="1:6">
      <c r="A5" s="502">
        <v>10101</v>
      </c>
      <c r="B5" s="503" t="s">
        <v>12</v>
      </c>
      <c r="C5" s="117">
        <v>38237</v>
      </c>
      <c r="D5" s="389">
        <v>43478</v>
      </c>
      <c r="E5" s="405">
        <f t="shared" si="0"/>
        <v>0.137</v>
      </c>
      <c r="F5" s="298" t="str">
        <f t="shared" si="1"/>
        <v>是</v>
      </c>
    </row>
    <row r="6" ht="18.75" spans="1:6">
      <c r="A6" s="502">
        <v>10104</v>
      </c>
      <c r="B6" s="503" t="s">
        <v>14</v>
      </c>
      <c r="C6" s="117">
        <v>7155</v>
      </c>
      <c r="D6" s="389">
        <v>8589</v>
      </c>
      <c r="E6" s="405">
        <f t="shared" si="0"/>
        <v>0.2</v>
      </c>
      <c r="F6" s="298" t="str">
        <f t="shared" si="1"/>
        <v>是</v>
      </c>
    </row>
    <row r="7" ht="20.25" spans="1:16">
      <c r="A7" s="502">
        <v>10106</v>
      </c>
      <c r="B7" s="503" t="s">
        <v>16</v>
      </c>
      <c r="C7" s="117">
        <v>2692</v>
      </c>
      <c r="D7" s="389">
        <v>2465</v>
      </c>
      <c r="E7" s="405">
        <f t="shared" si="0"/>
        <v>-0.084</v>
      </c>
      <c r="F7" s="298" t="str">
        <f t="shared" si="1"/>
        <v>是</v>
      </c>
      <c r="P7" s="522"/>
    </row>
    <row r="8" customFormat="1" ht="18.75" spans="1:6">
      <c r="A8" s="504">
        <v>10107</v>
      </c>
      <c r="B8" s="505" t="s">
        <v>18</v>
      </c>
      <c r="C8" s="506">
        <v>0</v>
      </c>
      <c r="D8" s="507">
        <v>0</v>
      </c>
      <c r="E8" s="405" t="str">
        <f t="shared" si="0"/>
        <v/>
      </c>
      <c r="F8" s="298" t="str">
        <f t="shared" si="1"/>
        <v>否</v>
      </c>
    </row>
    <row r="9" ht="18.75" spans="1:6">
      <c r="A9" s="502">
        <v>10109</v>
      </c>
      <c r="B9" s="503" t="s">
        <v>20</v>
      </c>
      <c r="C9" s="117">
        <v>6801</v>
      </c>
      <c r="D9" s="389">
        <v>6638</v>
      </c>
      <c r="E9" s="405">
        <f t="shared" si="0"/>
        <v>-0.024</v>
      </c>
      <c r="F9" s="298" t="str">
        <f t="shared" si="1"/>
        <v>是</v>
      </c>
    </row>
    <row r="10" customFormat="1" ht="18.75" spans="1:6">
      <c r="A10" s="504">
        <v>10110</v>
      </c>
      <c r="B10" s="505" t="s">
        <v>22</v>
      </c>
      <c r="C10" s="506">
        <v>8097</v>
      </c>
      <c r="D10" s="507">
        <v>7863</v>
      </c>
      <c r="E10" s="405">
        <f t="shared" si="0"/>
        <v>-0.029</v>
      </c>
      <c r="F10" s="298" t="str">
        <f t="shared" si="1"/>
        <v>是</v>
      </c>
    </row>
    <row r="11" customFormat="1" ht="18.75" spans="1:6">
      <c r="A11" s="504">
        <v>10111</v>
      </c>
      <c r="B11" s="505" t="s">
        <v>24</v>
      </c>
      <c r="C11" s="506">
        <v>4293</v>
      </c>
      <c r="D11" s="507">
        <v>4127</v>
      </c>
      <c r="E11" s="405">
        <f t="shared" si="0"/>
        <v>-0.039</v>
      </c>
      <c r="F11" s="298" t="str">
        <f t="shared" si="1"/>
        <v>是</v>
      </c>
    </row>
    <row r="12" customFormat="1" ht="18.75" spans="1:6">
      <c r="A12" s="504">
        <v>10112</v>
      </c>
      <c r="B12" s="505" t="s">
        <v>26</v>
      </c>
      <c r="C12" s="506">
        <v>5304</v>
      </c>
      <c r="D12" s="507">
        <v>5300</v>
      </c>
      <c r="E12" s="405">
        <f t="shared" si="0"/>
        <v>-0.001</v>
      </c>
      <c r="F12" s="298" t="str">
        <f t="shared" si="1"/>
        <v>是</v>
      </c>
    </row>
    <row r="13" customFormat="1" ht="18.75" spans="1:6">
      <c r="A13" s="504">
        <v>10113</v>
      </c>
      <c r="B13" s="505" t="s">
        <v>28</v>
      </c>
      <c r="C13" s="506">
        <v>5063</v>
      </c>
      <c r="D13" s="507">
        <v>3998</v>
      </c>
      <c r="E13" s="405">
        <f t="shared" si="0"/>
        <v>-0.21</v>
      </c>
      <c r="F13" s="298" t="str">
        <f t="shared" si="1"/>
        <v>是</v>
      </c>
    </row>
    <row r="14" customFormat="1" ht="18.75" spans="1:6">
      <c r="A14" s="504">
        <v>10114</v>
      </c>
      <c r="B14" s="505" t="s">
        <v>30</v>
      </c>
      <c r="C14" s="506">
        <v>5547</v>
      </c>
      <c r="D14" s="507">
        <v>5535</v>
      </c>
      <c r="E14" s="405">
        <f t="shared" si="0"/>
        <v>-0.002</v>
      </c>
      <c r="F14" s="298" t="str">
        <f t="shared" si="1"/>
        <v>是</v>
      </c>
    </row>
    <row r="15" ht="18.75" spans="1:6">
      <c r="A15" s="502">
        <v>10118</v>
      </c>
      <c r="B15" s="503" t="s">
        <v>32</v>
      </c>
      <c r="C15" s="117">
        <v>702</v>
      </c>
      <c r="D15" s="389">
        <v>59</v>
      </c>
      <c r="E15" s="380"/>
      <c r="F15" s="298" t="str">
        <f t="shared" si="1"/>
        <v>是</v>
      </c>
    </row>
    <row r="16" customFormat="1" ht="18.75" spans="1:6">
      <c r="A16" s="504">
        <v>10119</v>
      </c>
      <c r="B16" s="505" t="s">
        <v>34</v>
      </c>
      <c r="C16" s="506">
        <v>6134</v>
      </c>
      <c r="D16" s="507">
        <v>5999</v>
      </c>
      <c r="E16" s="405">
        <f>IF(C16&gt;0,D16/C16-1,IF(C16&lt;0,-(D16/C16-1),""))</f>
        <v>-0.022</v>
      </c>
      <c r="F16" s="298" t="str">
        <f t="shared" si="1"/>
        <v>是</v>
      </c>
    </row>
    <row r="17" customFormat="1" ht="18.75" spans="1:6">
      <c r="A17" s="504">
        <v>10120</v>
      </c>
      <c r="B17" s="505" t="s">
        <v>36</v>
      </c>
      <c r="C17" s="506">
        <v>256</v>
      </c>
      <c r="D17" s="507">
        <v>188</v>
      </c>
      <c r="E17" s="405">
        <f>IF(C17&gt;0,D17/C17-1,IF(C17&lt;0,-(D17/C17-1),""))</f>
        <v>-0.266</v>
      </c>
      <c r="F17" s="298" t="str">
        <f t="shared" si="1"/>
        <v>是</v>
      </c>
    </row>
    <row r="18" customFormat="1" ht="18.75" spans="1:6">
      <c r="A18" s="504">
        <v>10121</v>
      </c>
      <c r="B18" s="505" t="s">
        <v>38</v>
      </c>
      <c r="C18" s="506">
        <v>203</v>
      </c>
      <c r="D18" s="507">
        <v>202</v>
      </c>
      <c r="E18" s="405">
        <f>IF(C18&gt;0,D18/C18-1,IF(C18&lt;0,-(D18/C18-1),""))</f>
        <v>-0.005</v>
      </c>
      <c r="F18" s="298" t="str">
        <f t="shared" si="1"/>
        <v>是</v>
      </c>
    </row>
    <row r="19" customFormat="1" ht="18.75" spans="1:6">
      <c r="A19" s="504">
        <v>10199</v>
      </c>
      <c r="B19" s="505" t="s">
        <v>40</v>
      </c>
      <c r="C19" s="506">
        <v>78</v>
      </c>
      <c r="D19" s="507">
        <v>5559</v>
      </c>
      <c r="E19" s="405">
        <f>IF(C19&gt;0,D19/C19-1,IF(C19&lt;0,-(D19/C19-1),""))</f>
        <v>70.269</v>
      </c>
      <c r="F19" s="298" t="str">
        <f t="shared" si="1"/>
        <v>是</v>
      </c>
    </row>
    <row r="20" ht="18.75" spans="1:6">
      <c r="A20" s="382" t="s">
        <v>41</v>
      </c>
      <c r="B20" s="500" t="s">
        <v>42</v>
      </c>
      <c r="C20" s="115">
        <f>SUM(C21:C28)</f>
        <v>17262</v>
      </c>
      <c r="D20" s="115">
        <f>SUM(D21:D28)</f>
        <v>13000</v>
      </c>
      <c r="E20" s="501">
        <f t="shared" ref="E20:E30" si="2">IF(C20&gt;0,D20/C20-1,IF(C20&lt;0,-(D20/C20-1),""))</f>
        <v>-0.247</v>
      </c>
      <c r="F20" s="298" t="str">
        <f t="shared" si="1"/>
        <v>是</v>
      </c>
    </row>
    <row r="21" ht="18.75" spans="1:6">
      <c r="A21" s="508">
        <v>10302</v>
      </c>
      <c r="B21" s="503" t="s">
        <v>44</v>
      </c>
      <c r="C21" s="117">
        <v>2932</v>
      </c>
      <c r="D21" s="389">
        <v>2908</v>
      </c>
      <c r="E21" s="405">
        <f t="shared" si="2"/>
        <v>-0.008</v>
      </c>
      <c r="F21" s="298" t="str">
        <f t="shared" si="1"/>
        <v>是</v>
      </c>
    </row>
    <row r="22" ht="18.75" spans="1:6">
      <c r="A22" s="502">
        <v>10304</v>
      </c>
      <c r="B22" s="509" t="s">
        <v>46</v>
      </c>
      <c r="C22" s="117">
        <v>2071</v>
      </c>
      <c r="D22" s="389">
        <v>2000</v>
      </c>
      <c r="E22" s="405">
        <f t="shared" si="2"/>
        <v>-0.034</v>
      </c>
      <c r="F22" s="298" t="str">
        <f t="shared" si="1"/>
        <v>是</v>
      </c>
    </row>
    <row r="23" ht="18.75" spans="1:6">
      <c r="A23" s="502">
        <v>10305</v>
      </c>
      <c r="B23" s="503" t="s">
        <v>48</v>
      </c>
      <c r="C23" s="117">
        <v>2874</v>
      </c>
      <c r="D23" s="389">
        <v>2440</v>
      </c>
      <c r="E23" s="405">
        <f t="shared" si="2"/>
        <v>-0.151</v>
      </c>
      <c r="F23" s="298" t="str">
        <f t="shared" si="1"/>
        <v>是</v>
      </c>
    </row>
    <row r="24" ht="18.75" spans="1:6">
      <c r="A24" s="502">
        <v>10306</v>
      </c>
      <c r="B24" s="503" t="s">
        <v>50</v>
      </c>
      <c r="C24" s="117">
        <v>0</v>
      </c>
      <c r="D24" s="389">
        <v>0</v>
      </c>
      <c r="E24" s="405" t="str">
        <f t="shared" si="2"/>
        <v/>
      </c>
      <c r="F24" s="298" t="str">
        <f t="shared" si="1"/>
        <v>否</v>
      </c>
    </row>
    <row r="25" ht="18.75" spans="1:6">
      <c r="A25" s="502">
        <v>10307</v>
      </c>
      <c r="B25" s="503" t="s">
        <v>52</v>
      </c>
      <c r="C25" s="117">
        <v>1682</v>
      </c>
      <c r="D25" s="389">
        <v>652</v>
      </c>
      <c r="E25" s="405">
        <f t="shared" si="2"/>
        <v>-0.612</v>
      </c>
      <c r="F25" s="298" t="str">
        <f t="shared" si="1"/>
        <v>是</v>
      </c>
    </row>
    <row r="26" customFormat="1" ht="18.75" spans="1:6">
      <c r="A26" s="504">
        <v>10308</v>
      </c>
      <c r="B26" s="505" t="s">
        <v>54</v>
      </c>
      <c r="C26" s="506">
        <v>0</v>
      </c>
      <c r="D26" s="507">
        <v>0</v>
      </c>
      <c r="E26" s="405" t="str">
        <f t="shared" si="2"/>
        <v/>
      </c>
      <c r="F26" s="298" t="str">
        <f t="shared" si="1"/>
        <v>否</v>
      </c>
    </row>
    <row r="27" ht="18.75" spans="1:6">
      <c r="A27" s="502">
        <v>10309</v>
      </c>
      <c r="B27" s="503" t="s">
        <v>56</v>
      </c>
      <c r="C27" s="117">
        <v>7700</v>
      </c>
      <c r="D27" s="389">
        <v>5000</v>
      </c>
      <c r="E27" s="405">
        <f t="shared" si="2"/>
        <v>-0.351</v>
      </c>
      <c r="F27" s="298" t="str">
        <f t="shared" si="1"/>
        <v>是</v>
      </c>
    </row>
    <row r="28" ht="18.75" spans="1:6">
      <c r="A28" s="502">
        <v>10399</v>
      </c>
      <c r="B28" s="503" t="s">
        <v>58</v>
      </c>
      <c r="C28" s="117">
        <v>3</v>
      </c>
      <c r="D28" s="389">
        <v>0</v>
      </c>
      <c r="E28" s="405">
        <f t="shared" si="2"/>
        <v>-1</v>
      </c>
      <c r="F28" s="298" t="str">
        <f t="shared" si="1"/>
        <v>是</v>
      </c>
    </row>
    <row r="29" ht="18.75" spans="1:6">
      <c r="A29" s="385"/>
      <c r="B29" s="503"/>
      <c r="C29" s="117"/>
      <c r="D29" s="389"/>
      <c r="E29" s="405" t="str">
        <f t="shared" si="2"/>
        <v/>
      </c>
      <c r="F29" s="298" t="str">
        <f t="shared" si="1"/>
        <v>是</v>
      </c>
    </row>
    <row r="30" s="371" customFormat="1" ht="18.75" spans="1:6">
      <c r="A30" s="510"/>
      <c r="B30" s="511" t="s">
        <v>132</v>
      </c>
      <c r="C30" s="115">
        <f>C20+C4</f>
        <v>107824</v>
      </c>
      <c r="D30" s="115">
        <f>D20+D4</f>
        <v>113000</v>
      </c>
      <c r="E30" s="405">
        <f t="shared" si="2"/>
        <v>0.048</v>
      </c>
      <c r="F30" s="298" t="str">
        <f t="shared" si="1"/>
        <v>是</v>
      </c>
    </row>
    <row r="31" ht="18.75" spans="1:6">
      <c r="A31" s="382">
        <v>105</v>
      </c>
      <c r="B31" s="211" t="s">
        <v>60</v>
      </c>
      <c r="C31" s="117"/>
      <c r="D31" s="512"/>
      <c r="E31" s="411"/>
      <c r="F31" s="298" t="str">
        <f t="shared" si="1"/>
        <v>是</v>
      </c>
    </row>
    <row r="32" ht="18.75" spans="1:6">
      <c r="A32" s="513">
        <v>110</v>
      </c>
      <c r="B32" s="514" t="s">
        <v>61</v>
      </c>
      <c r="C32" s="115">
        <f>SUM(C33:C40)</f>
        <v>90954</v>
      </c>
      <c r="D32" s="115">
        <f>SUM(D33:D40)</f>
        <v>94500</v>
      </c>
      <c r="E32" s="411"/>
      <c r="F32" s="298" t="str">
        <f t="shared" si="1"/>
        <v>是</v>
      </c>
    </row>
    <row r="33" ht="18.75" spans="1:6">
      <c r="A33" s="388">
        <v>11001</v>
      </c>
      <c r="B33" s="354" t="s">
        <v>62</v>
      </c>
      <c r="C33" s="117">
        <v>5699</v>
      </c>
      <c r="D33" s="389">
        <v>11452</v>
      </c>
      <c r="E33" s="415"/>
      <c r="F33" s="298" t="str">
        <f t="shared" si="1"/>
        <v>是</v>
      </c>
    </row>
    <row r="34" ht="18.75" spans="1:6">
      <c r="A34" s="388"/>
      <c r="B34" s="354" t="s">
        <v>63</v>
      </c>
      <c r="C34" s="117">
        <v>28449</v>
      </c>
      <c r="D34" s="389">
        <v>29825</v>
      </c>
      <c r="E34" s="415"/>
      <c r="F34" s="298" t="str">
        <f t="shared" si="1"/>
        <v>是</v>
      </c>
    </row>
    <row r="35" ht="18.75" spans="1:6">
      <c r="A35" s="388">
        <v>11006</v>
      </c>
      <c r="B35" s="354" t="s">
        <v>133</v>
      </c>
      <c r="C35" s="117">
        <v>0</v>
      </c>
      <c r="D35" s="389">
        <v>0</v>
      </c>
      <c r="E35" s="415"/>
      <c r="F35" s="298" t="str">
        <f t="shared" si="1"/>
        <v>否</v>
      </c>
    </row>
    <row r="36" ht="18.75" spans="1:6">
      <c r="A36" s="388">
        <v>11008</v>
      </c>
      <c r="B36" s="354" t="s">
        <v>64</v>
      </c>
      <c r="C36" s="117">
        <v>21334</v>
      </c>
      <c r="D36" s="389">
        <v>22952</v>
      </c>
      <c r="E36" s="415"/>
      <c r="F36" s="298" t="str">
        <f t="shared" si="1"/>
        <v>是</v>
      </c>
    </row>
    <row r="37" ht="18.75" spans="1:6">
      <c r="A37" s="388">
        <v>11009</v>
      </c>
      <c r="B37" s="354" t="s">
        <v>65</v>
      </c>
      <c r="C37" s="117">
        <v>14400</v>
      </c>
      <c r="D37" s="389">
        <v>10219</v>
      </c>
      <c r="E37" s="415"/>
      <c r="F37" s="298" t="str">
        <f t="shared" si="1"/>
        <v>是</v>
      </c>
    </row>
    <row r="38" s="494" customFormat="1" ht="18.75" spans="1:6">
      <c r="A38" s="515">
        <v>11013</v>
      </c>
      <c r="B38" s="516" t="s">
        <v>67</v>
      </c>
      <c r="C38" s="117">
        <v>0</v>
      </c>
      <c r="D38" s="389"/>
      <c r="E38" s="517"/>
      <c r="F38" s="298" t="str">
        <f t="shared" si="1"/>
        <v>否</v>
      </c>
    </row>
    <row r="39" s="494" customFormat="1" ht="18.75" spans="1:6">
      <c r="A39" s="515">
        <v>11011</v>
      </c>
      <c r="B39" s="516" t="s">
        <v>66</v>
      </c>
      <c r="C39" s="117">
        <v>2250</v>
      </c>
      <c r="D39" s="389">
        <v>19350</v>
      </c>
      <c r="E39" s="517"/>
      <c r="F39" s="298"/>
    </row>
    <row r="40" s="495" customFormat="1" ht="18.75" spans="1:6">
      <c r="A40" s="388">
        <v>11015</v>
      </c>
      <c r="B40" s="361" t="s">
        <v>68</v>
      </c>
      <c r="C40" s="117">
        <v>18822</v>
      </c>
      <c r="D40" s="389">
        <v>702</v>
      </c>
      <c r="E40" s="518"/>
      <c r="F40" s="298" t="str">
        <f>IF(LEN(A40)=3,"是",IF(B40&lt;&gt;"",IF(SUM(C40:D40)&lt;&gt;0,"是","否"),"是"))</f>
        <v>是</v>
      </c>
    </row>
    <row r="41" ht="18.75" spans="1:6">
      <c r="A41" s="519"/>
      <c r="B41" s="520" t="s">
        <v>69</v>
      </c>
      <c r="C41" s="115">
        <f>C30+C32</f>
        <v>198778</v>
      </c>
      <c r="D41" s="115">
        <f>D30+D32</f>
        <v>207500</v>
      </c>
      <c r="E41" s="411"/>
      <c r="F41" s="298" t="str">
        <f>IF(LEN(A41)=3,"是",IF(B41&lt;&gt;"",IF(SUM(C41:D41)&lt;&gt;0,"是","否"),"是"))</f>
        <v>是</v>
      </c>
    </row>
    <row r="42" spans="4:4">
      <c r="D42" s="521"/>
    </row>
    <row r="43" spans="4:4">
      <c r="D43" s="521"/>
    </row>
    <row r="44" spans="4:4">
      <c r="D44" s="521"/>
    </row>
    <row r="45" spans="4:4">
      <c r="D45" s="521"/>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33:C40">
    <cfRule type="expression" dxfId="1" priority="37" stopIfTrue="1">
      <formula>"len($A:$A)=3"</formula>
    </cfRule>
  </conditionalFormatting>
  <conditionalFormatting sqref="F4:F59">
    <cfRule type="cellIs" dxfId="2" priority="23" stopIfTrue="1" operator="lessThan">
      <formula>0</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B41:C59 D41:D45">
    <cfRule type="expression" dxfId="1" priority="40" stopIfTrue="1">
      <formula>"len($A:$A)=3"</formula>
    </cfRule>
  </conditionalFormatting>
  <conditionalFormatting sqref="B29:C29 B31 C32:C40 D32">
    <cfRule type="expression" dxfId="1" priority="52" stopIfTrue="1">
      <formula>"len($A:$A)=3"</formula>
    </cfRule>
  </conditionalFormatting>
  <conditionalFormatting sqref="A32:B32 A35:B35">
    <cfRule type="expression" dxfId="1" priority="12" stopIfTrue="1">
      <formula>"len($A:$A)=3"</formula>
    </cfRule>
  </conditionalFormatting>
  <conditionalFormatting sqref="B32:B34 B40">
    <cfRule type="expression" dxfId="1" priority="13" stopIfTrue="1">
      <formula>"len($A:$A)=3"</formula>
    </cfRule>
  </conditionalFormatting>
  <conditionalFormatting sqref="C32:C40 D32">
    <cfRule type="expression" dxfId="1" priority="38" stopIfTrue="1">
      <formula>"len($A:$A)=3"</formula>
    </cfRule>
  </conditionalFormatting>
  <conditionalFormatting sqref="A33:B34">
    <cfRule type="expression" dxfId="1" priority="11" stopIfTrue="1">
      <formula>"len($A:$A)=3"</formula>
    </cfRule>
  </conditionalFormatting>
  <conditionalFormatting sqref="A36:B45">
    <cfRule type="expression" dxfId="1" priority="9" stopIfTrue="1">
      <formula>"len($A:$A)=3"</formula>
    </cfRule>
  </conditionalFormatting>
  <conditionalFormatting sqref="A38:B40">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sheetPr>
  <dimension ref="A1:G1290"/>
  <sheetViews>
    <sheetView showGridLines="0" showZeros="0" view="pageBreakPreview" zoomScaleNormal="100" workbookViewId="0">
      <pane xSplit="1" ySplit="3" topLeftCell="B4" activePane="bottomRight" state="frozen"/>
      <selection/>
      <selection pane="topRight"/>
      <selection pane="bottomLeft"/>
      <selection pane="bottomRight" activeCell="A1" sqref="A$1:A$1048576"/>
    </sheetView>
  </sheetViews>
  <sheetFormatPr defaultColWidth="9" defaultRowHeight="14.25" outlineLevelCol="6"/>
  <cols>
    <col min="1" max="1" width="10.875" style="178" hidden="1" customWidth="1"/>
    <col min="2" max="2" width="50.6333333333333" style="178" customWidth="1"/>
    <col min="3" max="4" width="20.6333333333333" style="178" customWidth="1"/>
    <col min="5" max="5" width="20.6333333333333" style="369" customWidth="1"/>
    <col min="6" max="6" width="4" style="178" hidden="1" customWidth="1"/>
    <col min="7" max="7" width="9" style="178" hidden="1" customWidth="1"/>
    <col min="8" max="16384" width="9" style="178"/>
  </cols>
  <sheetData>
    <row r="1" s="461" customFormat="1" ht="45" customHeight="1" spans="1:6">
      <c r="A1" s="463"/>
      <c r="B1" s="463" t="s">
        <v>134</v>
      </c>
      <c r="C1" s="463"/>
      <c r="D1" s="463"/>
      <c r="E1" s="463"/>
      <c r="F1" s="464"/>
    </row>
    <row r="2" s="250" customFormat="1" ht="20.1" customHeight="1" spans="1:5">
      <c r="A2" s="465"/>
      <c r="B2" s="466"/>
      <c r="C2" s="467"/>
      <c r="D2" s="468"/>
      <c r="E2" s="468" t="s">
        <v>2</v>
      </c>
    </row>
    <row r="3" s="179" customFormat="1" ht="45" customHeight="1" spans="1:7">
      <c r="A3" s="469" t="s">
        <v>3</v>
      </c>
      <c r="B3" s="470" t="s">
        <v>4</v>
      </c>
      <c r="C3" s="469" t="s">
        <v>130</v>
      </c>
      <c r="D3" s="469" t="s">
        <v>6</v>
      </c>
      <c r="E3" s="469" t="s">
        <v>131</v>
      </c>
      <c r="F3" s="444" t="s">
        <v>8</v>
      </c>
      <c r="G3" s="179" t="s">
        <v>135</v>
      </c>
    </row>
    <row r="4" ht="18.75" spans="1:7">
      <c r="A4" s="471">
        <v>201</v>
      </c>
      <c r="B4" s="325" t="s">
        <v>71</v>
      </c>
      <c r="C4" s="377">
        <v>10780</v>
      </c>
      <c r="D4" s="326">
        <f>VLOOKUP(A4,'[3]44经开区'!$A$4:$D$251,4,0)</f>
        <v>18055</v>
      </c>
      <c r="E4" s="338"/>
      <c r="F4" s="300" t="str">
        <f t="shared" ref="F4:F67" si="0">IF(LEN(A4)=3,"是",IF(B4&lt;&gt;"",IF(SUM(C4:D4)&lt;&gt;0,"是","否"),"是"))</f>
        <v>是</v>
      </c>
      <c r="G4" s="178" t="str">
        <f t="shared" ref="G4:G67" si="1">IF(LEN(A4)=3,"类",IF(LEN(A4)=5,"款","项"))</f>
        <v>类</v>
      </c>
    </row>
    <row r="5" ht="18.75" spans="1:7">
      <c r="A5" s="471">
        <v>20101</v>
      </c>
      <c r="B5" s="325" t="s">
        <v>136</v>
      </c>
      <c r="C5" s="377">
        <f>SUBTOTAL(9,C6:C16)</f>
        <v>5</v>
      </c>
      <c r="D5" s="377">
        <f>SUBTOTAL(9,D6:D16)</f>
        <v>12</v>
      </c>
      <c r="E5" s="338"/>
      <c r="F5" s="300" t="str">
        <f t="shared" si="0"/>
        <v>是</v>
      </c>
      <c r="G5" s="178" t="str">
        <f t="shared" si="1"/>
        <v>款</v>
      </c>
    </row>
    <row r="6" ht="18.75" spans="1:7">
      <c r="A6" s="472">
        <v>2010101</v>
      </c>
      <c r="B6" s="329" t="s">
        <v>137</v>
      </c>
      <c r="C6" s="359">
        <v>0</v>
      </c>
      <c r="D6" s="359">
        <v>3</v>
      </c>
      <c r="E6" s="333"/>
      <c r="F6" s="300" t="str">
        <f t="shared" si="0"/>
        <v>是</v>
      </c>
      <c r="G6" s="178" t="str">
        <f t="shared" si="1"/>
        <v>项</v>
      </c>
    </row>
    <row r="7" ht="18.75" spans="1:7">
      <c r="A7" s="472">
        <v>2010102</v>
      </c>
      <c r="B7" s="329" t="s">
        <v>138</v>
      </c>
      <c r="C7" s="359">
        <v>5</v>
      </c>
      <c r="D7" s="359">
        <v>9</v>
      </c>
      <c r="E7" s="333"/>
      <c r="F7" s="300" t="str">
        <f t="shared" si="0"/>
        <v>是</v>
      </c>
      <c r="G7" s="178" t="str">
        <f t="shared" si="1"/>
        <v>项</v>
      </c>
    </row>
    <row r="8" ht="18.75" spans="1:7">
      <c r="A8" s="472">
        <v>2010103</v>
      </c>
      <c r="B8" s="329" t="s">
        <v>139</v>
      </c>
      <c r="C8" s="359">
        <f>VLOOKUP(A8,'[3]44经开区'!$A$5:$C$1276,3,0)</f>
        <v>0</v>
      </c>
      <c r="D8" s="359">
        <f>VLOOKUP(A8,'[3]44经开区'!$A$4:$D$1276,4,0)</f>
        <v>0</v>
      </c>
      <c r="E8" s="333"/>
      <c r="F8" s="300" t="str">
        <f t="shared" si="0"/>
        <v>否</v>
      </c>
      <c r="G8" s="178" t="str">
        <f t="shared" si="1"/>
        <v>项</v>
      </c>
    </row>
    <row r="9" ht="18.75" spans="1:7">
      <c r="A9" s="472">
        <v>2010104</v>
      </c>
      <c r="B9" s="329" t="s">
        <v>140</v>
      </c>
      <c r="C9" s="359">
        <f>VLOOKUP(A9,'[3]44经开区'!$A$5:$C$1276,3,0)</f>
        <v>0</v>
      </c>
      <c r="D9" s="359">
        <f>VLOOKUP(A9,'[3]44经开区'!$A$4:$D$1276,4,0)</f>
        <v>0</v>
      </c>
      <c r="E9" s="333" t="str">
        <f>IF(C9&gt;0,D9/C9-1,IF(C9&lt;0,-(D9/C9-1),""))</f>
        <v/>
      </c>
      <c r="F9" s="300" t="str">
        <f t="shared" si="0"/>
        <v>否</v>
      </c>
      <c r="G9" s="178" t="str">
        <f t="shared" si="1"/>
        <v>项</v>
      </c>
    </row>
    <row r="10" ht="18.75" spans="1:7">
      <c r="A10" s="472">
        <v>2010105</v>
      </c>
      <c r="B10" s="329" t="s">
        <v>141</v>
      </c>
      <c r="C10" s="359">
        <f>VLOOKUP(A10,'[3]44经开区'!$A$5:$C$1276,3,0)</f>
        <v>0</v>
      </c>
      <c r="D10" s="359">
        <f>VLOOKUP(A10,'[3]44经开区'!$A$4:$D$1276,4,0)</f>
        <v>0</v>
      </c>
      <c r="E10" s="333"/>
      <c r="F10" s="300" t="str">
        <f t="shared" si="0"/>
        <v>否</v>
      </c>
      <c r="G10" s="178" t="str">
        <f t="shared" si="1"/>
        <v>项</v>
      </c>
    </row>
    <row r="11" ht="18.75" spans="1:7">
      <c r="A11" s="472">
        <v>2010106</v>
      </c>
      <c r="B11" s="329" t="s">
        <v>142</v>
      </c>
      <c r="C11" s="359">
        <f>VLOOKUP(A11,'[3]44经开区'!$A$5:$C$1276,3,0)</f>
        <v>0</v>
      </c>
      <c r="D11" s="359">
        <f>VLOOKUP(A11,'[3]44经开区'!$A$4:$D$1276,4,0)</f>
        <v>0</v>
      </c>
      <c r="E11" s="333"/>
      <c r="F11" s="300" t="str">
        <f t="shared" si="0"/>
        <v>否</v>
      </c>
      <c r="G11" s="178" t="str">
        <f t="shared" si="1"/>
        <v>项</v>
      </c>
    </row>
    <row r="12" ht="18.75" spans="1:7">
      <c r="A12" s="472">
        <v>2010107</v>
      </c>
      <c r="B12" s="329" t="s">
        <v>143</v>
      </c>
      <c r="C12" s="359">
        <f>VLOOKUP(A12,'[3]44经开区'!$A$5:$C$1276,3,0)</f>
        <v>0</v>
      </c>
      <c r="D12" s="359">
        <f>VLOOKUP(A12,'[3]44经开区'!$A$4:$D$1276,4,0)</f>
        <v>0</v>
      </c>
      <c r="E12" s="333" t="str">
        <f>IF(C12&gt;0,D12/C12-1,IF(C12&lt;0,-(D12/C12-1),""))</f>
        <v/>
      </c>
      <c r="F12" s="300" t="str">
        <f t="shared" si="0"/>
        <v>否</v>
      </c>
      <c r="G12" s="178" t="str">
        <f t="shared" si="1"/>
        <v>项</v>
      </c>
    </row>
    <row r="13" ht="18.75" spans="1:7">
      <c r="A13" s="472">
        <v>2010108</v>
      </c>
      <c r="B13" s="329" t="s">
        <v>144</v>
      </c>
      <c r="C13" s="359">
        <f>VLOOKUP(A13,'[3]44经开区'!$A$5:$C$1276,3,0)</f>
        <v>0</v>
      </c>
      <c r="D13" s="359">
        <f>VLOOKUP(A13,'[3]44经开区'!$A$4:$D$1276,4,0)</f>
        <v>0</v>
      </c>
      <c r="E13" s="333"/>
      <c r="F13" s="300" t="str">
        <f t="shared" si="0"/>
        <v>否</v>
      </c>
      <c r="G13" s="178" t="str">
        <f t="shared" si="1"/>
        <v>项</v>
      </c>
    </row>
    <row r="14" ht="18.75" spans="1:7">
      <c r="A14" s="472">
        <v>2010109</v>
      </c>
      <c r="B14" s="329" t="s">
        <v>145</v>
      </c>
      <c r="C14" s="359">
        <f>VLOOKUP(A14,'[3]44经开区'!$A$5:$C$1276,3,0)</f>
        <v>0</v>
      </c>
      <c r="D14" s="359">
        <f>VLOOKUP(A14,'[3]44经开区'!$A$4:$D$1276,4,0)</f>
        <v>0</v>
      </c>
      <c r="E14" s="333"/>
      <c r="F14" s="300" t="str">
        <f t="shared" si="0"/>
        <v>否</v>
      </c>
      <c r="G14" s="178" t="str">
        <f t="shared" si="1"/>
        <v>项</v>
      </c>
    </row>
    <row r="15" ht="18.75" spans="1:7">
      <c r="A15" s="472">
        <v>2010150</v>
      </c>
      <c r="B15" s="329" t="s">
        <v>146</v>
      </c>
      <c r="C15" s="359">
        <f>VLOOKUP(A15,'[3]44经开区'!$A$5:$C$1276,3,0)</f>
        <v>0</v>
      </c>
      <c r="D15" s="359">
        <f>VLOOKUP(A15,'[3]44经开区'!$A$4:$D$1276,4,0)</f>
        <v>0</v>
      </c>
      <c r="E15" s="333"/>
      <c r="F15" s="300" t="str">
        <f t="shared" si="0"/>
        <v>否</v>
      </c>
      <c r="G15" s="178" t="str">
        <f t="shared" si="1"/>
        <v>项</v>
      </c>
    </row>
    <row r="16" ht="18.75" spans="1:7">
      <c r="A16" s="472">
        <v>2010199</v>
      </c>
      <c r="B16" s="329" t="s">
        <v>147</v>
      </c>
      <c r="C16" s="359">
        <f>VLOOKUP(A16,'[3]44经开区'!$A$5:$C$1276,3,0)</f>
        <v>0</v>
      </c>
      <c r="D16" s="359">
        <f>VLOOKUP(A16,'[3]44经开区'!$A$4:$D$1276,4,0)</f>
        <v>0</v>
      </c>
      <c r="E16" s="333"/>
      <c r="F16" s="300" t="str">
        <f t="shared" si="0"/>
        <v>否</v>
      </c>
      <c r="G16" s="178" t="str">
        <f t="shared" si="1"/>
        <v>项</v>
      </c>
    </row>
    <row r="17" ht="18.75" spans="1:7">
      <c r="A17" s="471">
        <v>20102</v>
      </c>
      <c r="B17" s="325" t="s">
        <v>148</v>
      </c>
      <c r="C17" s="377">
        <f>SUBTOTAL(9,C18:C25)</f>
        <v>2</v>
      </c>
      <c r="D17" s="377">
        <f>SUBTOTAL(9,D18:D25)</f>
        <v>4</v>
      </c>
      <c r="E17" s="338"/>
      <c r="F17" s="300" t="str">
        <f t="shared" si="0"/>
        <v>是</v>
      </c>
      <c r="G17" s="178" t="str">
        <f t="shared" si="1"/>
        <v>款</v>
      </c>
    </row>
    <row r="18" ht="18.75" spans="1:7">
      <c r="A18" s="472">
        <v>2010201</v>
      </c>
      <c r="B18" s="329" t="s">
        <v>137</v>
      </c>
      <c r="C18" s="359">
        <f>VLOOKUP(A18,'[3]44经开区'!$A$5:$C$1276,3,0)</f>
        <v>0</v>
      </c>
      <c r="D18" s="359">
        <f>VLOOKUP(A18,'[3]44经开区'!$A$4:$D$1276,4,0)</f>
        <v>0</v>
      </c>
      <c r="E18" s="333"/>
      <c r="F18" s="300" t="str">
        <f t="shared" si="0"/>
        <v>否</v>
      </c>
      <c r="G18" s="178" t="str">
        <f t="shared" si="1"/>
        <v>项</v>
      </c>
    </row>
    <row r="19" ht="18.75" spans="1:7">
      <c r="A19" s="472">
        <v>2010202</v>
      </c>
      <c r="B19" s="329" t="s">
        <v>138</v>
      </c>
      <c r="C19" s="359">
        <v>2</v>
      </c>
      <c r="D19" s="359">
        <v>4</v>
      </c>
      <c r="E19" s="333"/>
      <c r="F19" s="300" t="str">
        <f t="shared" si="0"/>
        <v>是</v>
      </c>
      <c r="G19" s="178" t="str">
        <f t="shared" si="1"/>
        <v>项</v>
      </c>
    </row>
    <row r="20" ht="18.75" spans="1:7">
      <c r="A20" s="472">
        <v>2010203</v>
      </c>
      <c r="B20" s="329" t="s">
        <v>139</v>
      </c>
      <c r="C20" s="359">
        <v>0</v>
      </c>
      <c r="D20" s="359">
        <v>0</v>
      </c>
      <c r="E20" s="333"/>
      <c r="F20" s="300" t="str">
        <f t="shared" si="0"/>
        <v>否</v>
      </c>
      <c r="G20" s="178" t="str">
        <f t="shared" si="1"/>
        <v>项</v>
      </c>
    </row>
    <row r="21" ht="18.75" spans="1:7">
      <c r="A21" s="472">
        <v>2010204</v>
      </c>
      <c r="B21" s="329" t="s">
        <v>149</v>
      </c>
      <c r="C21" s="359">
        <v>0</v>
      </c>
      <c r="D21" s="359">
        <v>0</v>
      </c>
      <c r="E21" s="333" t="str">
        <f>IF(C21&gt;0,D21/C21-1,IF(C21&lt;0,-(D21/C21-1),""))</f>
        <v/>
      </c>
      <c r="F21" s="300" t="str">
        <f t="shared" si="0"/>
        <v>否</v>
      </c>
      <c r="G21" s="178" t="str">
        <f t="shared" si="1"/>
        <v>项</v>
      </c>
    </row>
    <row r="22" ht="18.75" spans="1:7">
      <c r="A22" s="472">
        <v>2010205</v>
      </c>
      <c r="B22" s="329" t="s">
        <v>150</v>
      </c>
      <c r="C22" s="359">
        <f>VLOOKUP(A22,'[3]44经开区'!$A$5:$C$1276,3,0)</f>
        <v>0</v>
      </c>
      <c r="D22" s="359">
        <f>VLOOKUP(A22,'[3]44经开区'!$A$4:$D$1276,4,0)</f>
        <v>0</v>
      </c>
      <c r="E22" s="333"/>
      <c r="F22" s="300" t="str">
        <f t="shared" si="0"/>
        <v>否</v>
      </c>
      <c r="G22" s="178" t="str">
        <f t="shared" si="1"/>
        <v>项</v>
      </c>
    </row>
    <row r="23" ht="18.75" spans="1:7">
      <c r="A23" s="472">
        <v>2010206</v>
      </c>
      <c r="B23" s="329" t="s">
        <v>151</v>
      </c>
      <c r="C23" s="359">
        <f>VLOOKUP(A23,'[3]44经开区'!$A$5:$C$1276,3,0)</f>
        <v>0</v>
      </c>
      <c r="D23" s="359">
        <f>VLOOKUP(A23,'[3]44经开区'!$A$4:$D$1276,4,0)</f>
        <v>0</v>
      </c>
      <c r="E23" s="333"/>
      <c r="F23" s="300" t="str">
        <f t="shared" si="0"/>
        <v>否</v>
      </c>
      <c r="G23" s="178" t="str">
        <f t="shared" si="1"/>
        <v>项</v>
      </c>
    </row>
    <row r="24" ht="18.75" spans="1:7">
      <c r="A24" s="472">
        <v>2010250</v>
      </c>
      <c r="B24" s="329" t="s">
        <v>146</v>
      </c>
      <c r="C24" s="359">
        <f>VLOOKUP(A24,'[3]44经开区'!$A$5:$C$1276,3,0)</f>
        <v>0</v>
      </c>
      <c r="D24" s="359">
        <f>VLOOKUP(A24,'[3]44经开区'!$A$4:$D$1276,4,0)</f>
        <v>0</v>
      </c>
      <c r="E24" s="333"/>
      <c r="F24" s="300" t="str">
        <f t="shared" si="0"/>
        <v>否</v>
      </c>
      <c r="G24" s="178" t="str">
        <f t="shared" si="1"/>
        <v>项</v>
      </c>
    </row>
    <row r="25" ht="18.75" spans="1:7">
      <c r="A25" s="472">
        <v>2010299</v>
      </c>
      <c r="B25" s="329" t="s">
        <v>152</v>
      </c>
      <c r="C25" s="359">
        <f>VLOOKUP(A25,'[3]44经开区'!$A$5:$C$1276,3,0)</f>
        <v>0</v>
      </c>
      <c r="D25" s="359">
        <f>VLOOKUP(A25,'[3]44经开区'!$A$4:$D$1276,4,0)</f>
        <v>0</v>
      </c>
      <c r="E25" s="333"/>
      <c r="F25" s="300" t="str">
        <f t="shared" si="0"/>
        <v>否</v>
      </c>
      <c r="G25" s="178" t="str">
        <f t="shared" si="1"/>
        <v>项</v>
      </c>
    </row>
    <row r="26" ht="18.75" spans="1:7">
      <c r="A26" s="471">
        <v>20103</v>
      </c>
      <c r="B26" s="325" t="s">
        <v>153</v>
      </c>
      <c r="C26" s="377">
        <f>SUBTOTAL(9,C27:C36)</f>
        <v>874</v>
      </c>
      <c r="D26" s="377">
        <f>SUBTOTAL(9,D27:D36)</f>
        <v>2589</v>
      </c>
      <c r="E26" s="338"/>
      <c r="F26" s="300" t="str">
        <f t="shared" si="0"/>
        <v>是</v>
      </c>
      <c r="G26" s="178" t="str">
        <f t="shared" si="1"/>
        <v>款</v>
      </c>
    </row>
    <row r="27" ht="18.75" spans="1:7">
      <c r="A27" s="472">
        <v>2010301</v>
      </c>
      <c r="B27" s="329" t="s">
        <v>137</v>
      </c>
      <c r="C27" s="359">
        <v>2</v>
      </c>
      <c r="D27" s="359">
        <v>4</v>
      </c>
      <c r="E27" s="333"/>
      <c r="F27" s="300" t="str">
        <f t="shared" si="0"/>
        <v>是</v>
      </c>
      <c r="G27" s="178" t="str">
        <f t="shared" si="1"/>
        <v>项</v>
      </c>
    </row>
    <row r="28" ht="18.75" spans="1:7">
      <c r="A28" s="472">
        <v>2010302</v>
      </c>
      <c r="B28" s="329" t="s">
        <v>138</v>
      </c>
      <c r="C28" s="359">
        <v>0</v>
      </c>
      <c r="D28" s="359">
        <v>0</v>
      </c>
      <c r="E28" s="333"/>
      <c r="F28" s="300" t="str">
        <f t="shared" si="0"/>
        <v>否</v>
      </c>
      <c r="G28" s="178" t="str">
        <f t="shared" si="1"/>
        <v>项</v>
      </c>
    </row>
    <row r="29" ht="18.75" spans="1:7">
      <c r="A29" s="472">
        <v>2010303</v>
      </c>
      <c r="B29" s="329" t="s">
        <v>139</v>
      </c>
      <c r="C29" s="359">
        <v>0</v>
      </c>
      <c r="D29" s="359">
        <v>0</v>
      </c>
      <c r="E29" s="333"/>
      <c r="F29" s="300" t="str">
        <f t="shared" si="0"/>
        <v>否</v>
      </c>
      <c r="G29" s="178" t="str">
        <f t="shared" si="1"/>
        <v>项</v>
      </c>
    </row>
    <row r="30" ht="18.75" spans="1:7">
      <c r="A30" s="472">
        <v>2010304</v>
      </c>
      <c r="B30" s="329" t="s">
        <v>154</v>
      </c>
      <c r="C30" s="359">
        <f>VLOOKUP(A30,'[3]44经开区'!$A$5:$C$1276,3,0)</f>
        <v>0</v>
      </c>
      <c r="D30" s="359">
        <f>VLOOKUP(A30,'[3]44经开区'!$A$4:$D$1276,4,0)</f>
        <v>0</v>
      </c>
      <c r="E30" s="333"/>
      <c r="F30" s="300" t="str">
        <f t="shared" si="0"/>
        <v>否</v>
      </c>
      <c r="G30" s="178" t="str">
        <f t="shared" si="1"/>
        <v>项</v>
      </c>
    </row>
    <row r="31" ht="18.75" spans="1:7">
      <c r="A31" s="472">
        <v>2010305</v>
      </c>
      <c r="B31" s="329" t="s">
        <v>155</v>
      </c>
      <c r="C31" s="359">
        <v>83</v>
      </c>
      <c r="D31" s="359">
        <v>195</v>
      </c>
      <c r="E31" s="333"/>
      <c r="F31" s="300" t="str">
        <f t="shared" si="0"/>
        <v>是</v>
      </c>
      <c r="G31" s="178" t="str">
        <f t="shared" si="1"/>
        <v>项</v>
      </c>
    </row>
    <row r="32" ht="18.75" spans="1:7">
      <c r="A32" s="472">
        <v>2010306</v>
      </c>
      <c r="B32" s="329" t="s">
        <v>156</v>
      </c>
      <c r="C32" s="359">
        <v>0</v>
      </c>
      <c r="D32" s="359">
        <v>0</v>
      </c>
      <c r="E32" s="333" t="str">
        <f>IF(C32&gt;0,D32/C32-1,IF(C32&lt;0,-(D32/C32-1),""))</f>
        <v/>
      </c>
      <c r="F32" s="300" t="str">
        <f t="shared" si="0"/>
        <v>否</v>
      </c>
      <c r="G32" s="178" t="str">
        <f t="shared" si="1"/>
        <v>项</v>
      </c>
    </row>
    <row r="33" ht="18.75" spans="1:7">
      <c r="A33" s="472">
        <v>2010308</v>
      </c>
      <c r="B33" s="329" t="s">
        <v>157</v>
      </c>
      <c r="C33" s="359"/>
      <c r="D33" s="359"/>
      <c r="E33" s="333"/>
      <c r="F33" s="300" t="str">
        <f t="shared" si="0"/>
        <v>否</v>
      </c>
      <c r="G33" s="178" t="str">
        <f t="shared" si="1"/>
        <v>项</v>
      </c>
    </row>
    <row r="34" ht="18.75" spans="1:7">
      <c r="A34" s="472">
        <v>2010309</v>
      </c>
      <c r="B34" s="329" t="s">
        <v>158</v>
      </c>
      <c r="C34" s="359">
        <v>0</v>
      </c>
      <c r="D34" s="359">
        <v>0</v>
      </c>
      <c r="E34" s="333"/>
      <c r="F34" s="300" t="str">
        <f t="shared" si="0"/>
        <v>否</v>
      </c>
      <c r="G34" s="178" t="str">
        <f t="shared" si="1"/>
        <v>项</v>
      </c>
    </row>
    <row r="35" ht="18.75" spans="1:7">
      <c r="A35" s="472">
        <v>2010350</v>
      </c>
      <c r="B35" s="329" t="s">
        <v>146</v>
      </c>
      <c r="C35" s="359">
        <v>0</v>
      </c>
      <c r="D35" s="359">
        <v>0</v>
      </c>
      <c r="E35" s="333"/>
      <c r="F35" s="300" t="str">
        <f t="shared" si="0"/>
        <v>否</v>
      </c>
      <c r="G35" s="178" t="str">
        <f t="shared" si="1"/>
        <v>项</v>
      </c>
    </row>
    <row r="36" ht="37.5" spans="1:7">
      <c r="A36" s="473">
        <v>2010399</v>
      </c>
      <c r="B36" s="329" t="s">
        <v>159</v>
      </c>
      <c r="C36" s="359">
        <v>789</v>
      </c>
      <c r="D36" s="359">
        <v>2390</v>
      </c>
      <c r="E36" s="333"/>
      <c r="F36" s="300" t="str">
        <f t="shared" si="0"/>
        <v>是</v>
      </c>
      <c r="G36" s="178" t="str">
        <f t="shared" si="1"/>
        <v>项</v>
      </c>
    </row>
    <row r="37" ht="18.75" spans="1:7">
      <c r="A37" s="471">
        <v>20104</v>
      </c>
      <c r="B37" s="325" t="s">
        <v>160</v>
      </c>
      <c r="C37" s="377">
        <f>SUBTOTAL(9,C38:C47)</f>
        <v>474</v>
      </c>
      <c r="D37" s="377">
        <f>SUBTOTAL(9,D38:D47)</f>
        <v>1175</v>
      </c>
      <c r="E37" s="338"/>
      <c r="F37" s="300" t="str">
        <f t="shared" si="0"/>
        <v>是</v>
      </c>
      <c r="G37" s="178" t="str">
        <f t="shared" si="1"/>
        <v>款</v>
      </c>
    </row>
    <row r="38" ht="18.75" spans="1:7">
      <c r="A38" s="472">
        <v>2010401</v>
      </c>
      <c r="B38" s="329" t="s">
        <v>137</v>
      </c>
      <c r="C38" s="359">
        <v>330</v>
      </c>
      <c r="D38" s="359">
        <v>106</v>
      </c>
      <c r="E38" s="333"/>
      <c r="F38" s="300" t="str">
        <f t="shared" si="0"/>
        <v>是</v>
      </c>
      <c r="G38" s="178" t="str">
        <f t="shared" si="1"/>
        <v>项</v>
      </c>
    </row>
    <row r="39" ht="18.75" spans="1:7">
      <c r="A39" s="472">
        <v>2010402</v>
      </c>
      <c r="B39" s="329" t="s">
        <v>138</v>
      </c>
      <c r="C39" s="359">
        <v>10</v>
      </c>
      <c r="D39" s="359">
        <v>387</v>
      </c>
      <c r="E39" s="333"/>
      <c r="F39" s="300" t="str">
        <f t="shared" si="0"/>
        <v>是</v>
      </c>
      <c r="G39" s="178" t="str">
        <f t="shared" si="1"/>
        <v>项</v>
      </c>
    </row>
    <row r="40" ht="18.75" spans="1:7">
      <c r="A40" s="472">
        <v>2010403</v>
      </c>
      <c r="B40" s="329" t="s">
        <v>139</v>
      </c>
      <c r="C40" s="359">
        <v>0</v>
      </c>
      <c r="D40" s="359">
        <v>0</v>
      </c>
      <c r="E40" s="333"/>
      <c r="F40" s="300" t="str">
        <f t="shared" si="0"/>
        <v>否</v>
      </c>
      <c r="G40" s="178" t="str">
        <f t="shared" si="1"/>
        <v>项</v>
      </c>
    </row>
    <row r="41" ht="18.75" spans="1:7">
      <c r="A41" s="472">
        <v>2010404</v>
      </c>
      <c r="B41" s="329" t="s">
        <v>161</v>
      </c>
      <c r="C41" s="359">
        <v>0</v>
      </c>
      <c r="D41" s="359">
        <v>0</v>
      </c>
      <c r="E41" s="333"/>
      <c r="F41" s="300" t="str">
        <f t="shared" si="0"/>
        <v>否</v>
      </c>
      <c r="G41" s="178" t="str">
        <f t="shared" si="1"/>
        <v>项</v>
      </c>
    </row>
    <row r="42" ht="18.75" spans="1:7">
      <c r="A42" s="472">
        <v>2010405</v>
      </c>
      <c r="B42" s="329" t="s">
        <v>162</v>
      </c>
      <c r="C42" s="359">
        <v>0</v>
      </c>
      <c r="D42" s="359">
        <v>0</v>
      </c>
      <c r="E42" s="333"/>
      <c r="F42" s="300" t="str">
        <f t="shared" si="0"/>
        <v>否</v>
      </c>
      <c r="G42" s="178" t="str">
        <f t="shared" si="1"/>
        <v>项</v>
      </c>
    </row>
    <row r="43" ht="18.75" spans="1:7">
      <c r="A43" s="472">
        <v>2010406</v>
      </c>
      <c r="B43" s="329" t="s">
        <v>163</v>
      </c>
      <c r="C43" s="359">
        <v>0</v>
      </c>
      <c r="D43" s="359">
        <v>0</v>
      </c>
      <c r="E43" s="333"/>
      <c r="F43" s="300" t="str">
        <f t="shared" si="0"/>
        <v>否</v>
      </c>
      <c r="G43" s="178" t="str">
        <f t="shared" si="1"/>
        <v>项</v>
      </c>
    </row>
    <row r="44" ht="18.75" spans="1:7">
      <c r="A44" s="472">
        <v>2010407</v>
      </c>
      <c r="B44" s="329" t="s">
        <v>164</v>
      </c>
      <c r="C44" s="359">
        <v>0</v>
      </c>
      <c r="D44" s="359">
        <v>0</v>
      </c>
      <c r="E44" s="333"/>
      <c r="F44" s="300" t="str">
        <f t="shared" si="0"/>
        <v>否</v>
      </c>
      <c r="G44" s="178" t="str">
        <f t="shared" si="1"/>
        <v>项</v>
      </c>
    </row>
    <row r="45" ht="18.75" spans="1:7">
      <c r="A45" s="472">
        <v>2010408</v>
      </c>
      <c r="B45" s="329" t="s">
        <v>165</v>
      </c>
      <c r="C45" s="359">
        <v>0</v>
      </c>
      <c r="D45" s="359">
        <v>0</v>
      </c>
      <c r="E45" s="333"/>
      <c r="F45" s="300" t="str">
        <f t="shared" si="0"/>
        <v>否</v>
      </c>
      <c r="G45" s="178" t="str">
        <f t="shared" si="1"/>
        <v>项</v>
      </c>
    </row>
    <row r="46" ht="18.75" spans="1:7">
      <c r="A46" s="472">
        <v>2010450</v>
      </c>
      <c r="B46" s="329" t="s">
        <v>146</v>
      </c>
      <c r="C46" s="359">
        <v>0</v>
      </c>
      <c r="D46" s="359">
        <v>0</v>
      </c>
      <c r="E46" s="333"/>
      <c r="F46" s="300" t="str">
        <f t="shared" si="0"/>
        <v>否</v>
      </c>
      <c r="G46" s="178" t="str">
        <f t="shared" si="1"/>
        <v>项</v>
      </c>
    </row>
    <row r="47" ht="18.75" spans="1:7">
      <c r="A47" s="472">
        <v>2010499</v>
      </c>
      <c r="B47" s="329" t="s">
        <v>166</v>
      </c>
      <c r="C47" s="359">
        <v>134</v>
      </c>
      <c r="D47" s="359">
        <v>682</v>
      </c>
      <c r="E47" s="333"/>
      <c r="F47" s="300" t="str">
        <f t="shared" si="0"/>
        <v>是</v>
      </c>
      <c r="G47" s="178" t="str">
        <f t="shared" si="1"/>
        <v>项</v>
      </c>
    </row>
    <row r="48" ht="18.75" spans="1:7">
      <c r="A48" s="471">
        <v>20105</v>
      </c>
      <c r="B48" s="325" t="s">
        <v>167</v>
      </c>
      <c r="C48" s="377">
        <f>SUBTOTAL(9,C49:C58)</f>
        <v>125</v>
      </c>
      <c r="D48" s="377">
        <f>SUBTOTAL(9,D49:D58)</f>
        <v>0</v>
      </c>
      <c r="E48" s="338"/>
      <c r="F48" s="300" t="str">
        <f t="shared" si="0"/>
        <v>是</v>
      </c>
      <c r="G48" s="178" t="str">
        <f t="shared" si="1"/>
        <v>款</v>
      </c>
    </row>
    <row r="49" ht="18.75" spans="1:7">
      <c r="A49" s="472">
        <v>2010501</v>
      </c>
      <c r="B49" s="329" t="s">
        <v>137</v>
      </c>
      <c r="C49" s="359">
        <f>VLOOKUP(A49,'[3]44经开区'!$A$5:$C$1276,3,0)</f>
        <v>0</v>
      </c>
      <c r="D49" s="359">
        <f>VLOOKUP(A49,'[3]44经开区'!$A$4:$D$1276,4,0)</f>
        <v>0</v>
      </c>
      <c r="E49" s="333"/>
      <c r="F49" s="300" t="str">
        <f t="shared" si="0"/>
        <v>否</v>
      </c>
      <c r="G49" s="178" t="str">
        <f t="shared" si="1"/>
        <v>项</v>
      </c>
    </row>
    <row r="50" ht="18.75" spans="1:7">
      <c r="A50" s="472">
        <v>2010502</v>
      </c>
      <c r="B50" s="329" t="s">
        <v>138</v>
      </c>
      <c r="C50" s="359">
        <f>VLOOKUP(A50,'[3]44经开区'!$A$5:$C$1276,3,0)</f>
        <v>0</v>
      </c>
      <c r="D50" s="359">
        <f>VLOOKUP(A50,'[3]44经开区'!$A$4:$D$1276,4,0)</f>
        <v>0</v>
      </c>
      <c r="E50" s="333"/>
      <c r="F50" s="300" t="str">
        <f t="shared" si="0"/>
        <v>否</v>
      </c>
      <c r="G50" s="178" t="str">
        <f t="shared" si="1"/>
        <v>项</v>
      </c>
    </row>
    <row r="51" ht="18.75" spans="1:7">
      <c r="A51" s="472">
        <v>2010503</v>
      </c>
      <c r="B51" s="329" t="s">
        <v>139</v>
      </c>
      <c r="C51" s="359">
        <f>VLOOKUP(A51,'[3]44经开区'!$A$5:$C$1276,3,0)</f>
        <v>0</v>
      </c>
      <c r="D51" s="359">
        <f>VLOOKUP(A51,'[3]44经开区'!$A$4:$D$1276,4,0)</f>
        <v>0</v>
      </c>
      <c r="E51" s="333"/>
      <c r="F51" s="300" t="str">
        <f t="shared" si="0"/>
        <v>否</v>
      </c>
      <c r="G51" s="178" t="str">
        <f t="shared" si="1"/>
        <v>项</v>
      </c>
    </row>
    <row r="52" ht="18.75" spans="1:7">
      <c r="A52" s="472">
        <v>2010504</v>
      </c>
      <c r="B52" s="329" t="s">
        <v>168</v>
      </c>
      <c r="C52" s="359">
        <f>VLOOKUP(A52,'[3]44经开区'!$A$5:$C$1276,3,0)</f>
        <v>0</v>
      </c>
      <c r="D52" s="359">
        <f>VLOOKUP(A52,'[3]44经开区'!$A$4:$D$1276,4,0)</f>
        <v>0</v>
      </c>
      <c r="E52" s="333" t="str">
        <f>IF(C52&gt;0,D52/C52-1,IF(C52&lt;0,-(D52/C52-1),""))</f>
        <v/>
      </c>
      <c r="F52" s="300" t="str">
        <f t="shared" si="0"/>
        <v>否</v>
      </c>
      <c r="G52" s="178" t="str">
        <f t="shared" si="1"/>
        <v>项</v>
      </c>
    </row>
    <row r="53" ht="18.75" spans="1:7">
      <c r="A53" s="472">
        <v>2010505</v>
      </c>
      <c r="B53" s="329" t="s">
        <v>169</v>
      </c>
      <c r="C53" s="359">
        <f>VLOOKUP(A53,'[3]44经开区'!$A$5:$C$1276,3,0)</f>
        <v>0</v>
      </c>
      <c r="D53" s="359">
        <f>VLOOKUP(A53,'[3]44经开区'!$A$4:$D$1276,4,0)</f>
        <v>0</v>
      </c>
      <c r="E53" s="333" t="str">
        <f>IF(C53&gt;0,D53/C53-1,IF(C53&lt;0,-(D53/C53-1),""))</f>
        <v/>
      </c>
      <c r="F53" s="300" t="str">
        <f t="shared" si="0"/>
        <v>否</v>
      </c>
      <c r="G53" s="178" t="str">
        <f t="shared" si="1"/>
        <v>项</v>
      </c>
    </row>
    <row r="54" ht="18.75" spans="1:7">
      <c r="A54" s="472">
        <v>2010506</v>
      </c>
      <c r="B54" s="329" t="s">
        <v>170</v>
      </c>
      <c r="C54" s="359">
        <f>VLOOKUP(A54,'[3]44经开区'!$A$5:$C$1276,3,0)</f>
        <v>0</v>
      </c>
      <c r="D54" s="359">
        <f>VLOOKUP(A54,'[3]44经开区'!$A$4:$D$1276,4,0)</f>
        <v>0</v>
      </c>
      <c r="E54" s="333" t="str">
        <f>IF(C54&gt;0,D54/C54-1,IF(C54&lt;0,-(D54/C54-1),""))</f>
        <v/>
      </c>
      <c r="F54" s="300" t="str">
        <f t="shared" si="0"/>
        <v>否</v>
      </c>
      <c r="G54" s="178" t="str">
        <f t="shared" si="1"/>
        <v>项</v>
      </c>
    </row>
    <row r="55" ht="18.75" spans="1:7">
      <c r="A55" s="472">
        <v>2010507</v>
      </c>
      <c r="B55" s="329" t="s">
        <v>171</v>
      </c>
      <c r="C55" s="359">
        <v>125</v>
      </c>
      <c r="D55" s="359">
        <f>VLOOKUP(A55,'[3]44经开区'!$A$4:$D$1276,4,0)</f>
        <v>0</v>
      </c>
      <c r="E55" s="333"/>
      <c r="F55" s="300" t="str">
        <f t="shared" si="0"/>
        <v>是</v>
      </c>
      <c r="G55" s="178" t="str">
        <f t="shared" si="1"/>
        <v>项</v>
      </c>
    </row>
    <row r="56" ht="18.75" spans="1:7">
      <c r="A56" s="472">
        <v>2010508</v>
      </c>
      <c r="B56" s="329" t="s">
        <v>172</v>
      </c>
      <c r="C56" s="359">
        <f>VLOOKUP(A56,'[3]44经开区'!$A$5:$C$1276,3,0)</f>
        <v>0</v>
      </c>
      <c r="D56" s="359">
        <f>VLOOKUP(A56,'[3]44经开区'!$A$4:$D$1276,4,0)</f>
        <v>0</v>
      </c>
      <c r="E56" s="333"/>
      <c r="F56" s="300" t="str">
        <f t="shared" si="0"/>
        <v>否</v>
      </c>
      <c r="G56" s="178" t="str">
        <f t="shared" si="1"/>
        <v>项</v>
      </c>
    </row>
    <row r="57" ht="18.75" spans="1:7">
      <c r="A57" s="472">
        <v>2010550</v>
      </c>
      <c r="B57" s="329" t="s">
        <v>146</v>
      </c>
      <c r="C57" s="359">
        <f>VLOOKUP(A57,'[3]44经开区'!$A$5:$C$1276,3,0)</f>
        <v>0</v>
      </c>
      <c r="D57" s="359">
        <f>VLOOKUP(A57,'[3]44经开区'!$A$4:$D$1276,4,0)</f>
        <v>0</v>
      </c>
      <c r="E57" s="333"/>
      <c r="F57" s="300" t="str">
        <f t="shared" si="0"/>
        <v>否</v>
      </c>
      <c r="G57" s="178" t="str">
        <f t="shared" si="1"/>
        <v>项</v>
      </c>
    </row>
    <row r="58" ht="18.75" spans="1:7">
      <c r="A58" s="472">
        <v>2010599</v>
      </c>
      <c r="B58" s="329" t="s">
        <v>173</v>
      </c>
      <c r="C58" s="359">
        <f>VLOOKUP(A58,'[3]44经开区'!$A$5:$C$1276,3,0)</f>
        <v>0</v>
      </c>
      <c r="D58" s="359">
        <f>VLOOKUP(A58,'[3]44经开区'!$A$4:$D$1276,4,0)</f>
        <v>0</v>
      </c>
      <c r="E58" s="333"/>
      <c r="F58" s="300" t="str">
        <f t="shared" si="0"/>
        <v>否</v>
      </c>
      <c r="G58" s="178" t="str">
        <f t="shared" si="1"/>
        <v>项</v>
      </c>
    </row>
    <row r="59" ht="18.75" spans="1:7">
      <c r="A59" s="471">
        <v>20106</v>
      </c>
      <c r="B59" s="325" t="s">
        <v>174</v>
      </c>
      <c r="C59" s="377">
        <f>SUBTOTAL(9,C60:C69)</f>
        <v>361</v>
      </c>
      <c r="D59" s="377">
        <f>SUBTOTAL(9,D60:D69)</f>
        <v>342</v>
      </c>
      <c r="E59" s="338"/>
      <c r="F59" s="300" t="str">
        <f t="shared" si="0"/>
        <v>是</v>
      </c>
      <c r="G59" s="178" t="str">
        <f t="shared" si="1"/>
        <v>款</v>
      </c>
    </row>
    <row r="60" ht="18.75" spans="1:7">
      <c r="A60" s="472">
        <v>2010601</v>
      </c>
      <c r="B60" s="329" t="s">
        <v>137</v>
      </c>
      <c r="C60" s="359">
        <v>142</v>
      </c>
      <c r="D60" s="359">
        <v>163</v>
      </c>
      <c r="E60" s="333"/>
      <c r="F60" s="300" t="str">
        <f t="shared" si="0"/>
        <v>是</v>
      </c>
      <c r="G60" s="178" t="str">
        <f t="shared" si="1"/>
        <v>项</v>
      </c>
    </row>
    <row r="61" ht="18.75" spans="1:7">
      <c r="A61" s="472">
        <v>2010602</v>
      </c>
      <c r="B61" s="329" t="s">
        <v>138</v>
      </c>
      <c r="C61" s="359">
        <v>40</v>
      </c>
      <c r="D61" s="359">
        <v>40</v>
      </c>
      <c r="E61" s="333"/>
      <c r="F61" s="300" t="str">
        <f t="shared" si="0"/>
        <v>是</v>
      </c>
      <c r="G61" s="178" t="str">
        <f t="shared" si="1"/>
        <v>项</v>
      </c>
    </row>
    <row r="62" ht="18.75" spans="1:7">
      <c r="A62" s="472">
        <v>2010603</v>
      </c>
      <c r="B62" s="329" t="s">
        <v>139</v>
      </c>
      <c r="C62" s="359">
        <v>0</v>
      </c>
      <c r="D62" s="359">
        <v>0</v>
      </c>
      <c r="E62" s="333"/>
      <c r="F62" s="300" t="str">
        <f t="shared" si="0"/>
        <v>否</v>
      </c>
      <c r="G62" s="178" t="str">
        <f t="shared" si="1"/>
        <v>项</v>
      </c>
    </row>
    <row r="63" ht="18.75" spans="1:7">
      <c r="A63" s="472">
        <v>2010604</v>
      </c>
      <c r="B63" s="329" t="s">
        <v>175</v>
      </c>
      <c r="C63" s="359">
        <v>0</v>
      </c>
      <c r="D63" s="359">
        <v>0</v>
      </c>
      <c r="E63" s="333"/>
      <c r="F63" s="300" t="str">
        <f t="shared" si="0"/>
        <v>否</v>
      </c>
      <c r="G63" s="178" t="str">
        <f t="shared" si="1"/>
        <v>项</v>
      </c>
    </row>
    <row r="64" ht="18.75" spans="1:7">
      <c r="A64" s="472">
        <v>2010605</v>
      </c>
      <c r="B64" s="329" t="s">
        <v>176</v>
      </c>
      <c r="C64" s="359">
        <v>0</v>
      </c>
      <c r="D64" s="359">
        <v>0</v>
      </c>
      <c r="E64" s="333"/>
      <c r="F64" s="300" t="str">
        <f t="shared" si="0"/>
        <v>否</v>
      </c>
      <c r="G64" s="178" t="str">
        <f t="shared" si="1"/>
        <v>项</v>
      </c>
    </row>
    <row r="65" ht="18.75" spans="1:7">
      <c r="A65" s="472">
        <v>2010606</v>
      </c>
      <c r="B65" s="329" t="s">
        <v>177</v>
      </c>
      <c r="C65" s="359">
        <v>0</v>
      </c>
      <c r="D65" s="359">
        <v>0</v>
      </c>
      <c r="E65" s="333"/>
      <c r="F65" s="300" t="str">
        <f t="shared" si="0"/>
        <v>否</v>
      </c>
      <c r="G65" s="178" t="str">
        <f t="shared" si="1"/>
        <v>项</v>
      </c>
    </row>
    <row r="66" ht="18.75" spans="1:7">
      <c r="A66" s="472">
        <v>2010607</v>
      </c>
      <c r="B66" s="329" t="s">
        <v>178</v>
      </c>
      <c r="C66" s="359">
        <v>24</v>
      </c>
      <c r="D66" s="359">
        <v>11</v>
      </c>
      <c r="E66" s="333"/>
      <c r="F66" s="300" t="str">
        <f t="shared" si="0"/>
        <v>是</v>
      </c>
      <c r="G66" s="178" t="str">
        <f t="shared" si="1"/>
        <v>项</v>
      </c>
    </row>
    <row r="67" ht="18.75" spans="1:7">
      <c r="A67" s="472">
        <v>2010608</v>
      </c>
      <c r="B67" s="329" t="s">
        <v>179</v>
      </c>
      <c r="C67" s="359">
        <v>52</v>
      </c>
      <c r="D67" s="359">
        <v>128</v>
      </c>
      <c r="E67" s="333"/>
      <c r="F67" s="300" t="str">
        <f t="shared" si="0"/>
        <v>是</v>
      </c>
      <c r="G67" s="178" t="str">
        <f t="shared" si="1"/>
        <v>项</v>
      </c>
    </row>
    <row r="68" ht="18.75" spans="1:7">
      <c r="A68" s="472">
        <v>2010650</v>
      </c>
      <c r="B68" s="329" t="s">
        <v>146</v>
      </c>
      <c r="C68" s="359">
        <v>0</v>
      </c>
      <c r="D68" s="359">
        <v>0</v>
      </c>
      <c r="E68" s="333"/>
      <c r="F68" s="300" t="str">
        <f t="shared" ref="F68:F131" si="2">IF(LEN(A68)=3,"是",IF(B68&lt;&gt;"",IF(SUM(C68:D68)&lt;&gt;0,"是","否"),"是"))</f>
        <v>否</v>
      </c>
      <c r="G68" s="178" t="str">
        <f t="shared" ref="G68:G131" si="3">IF(LEN(A68)=3,"类",IF(LEN(A68)=5,"款","项"))</f>
        <v>项</v>
      </c>
    </row>
    <row r="69" ht="18.75" spans="1:7">
      <c r="A69" s="472">
        <v>2010699</v>
      </c>
      <c r="B69" s="329" t="s">
        <v>180</v>
      </c>
      <c r="C69" s="359">
        <v>103</v>
      </c>
      <c r="D69" s="359">
        <v>0</v>
      </c>
      <c r="E69" s="333"/>
      <c r="F69" s="300" t="str">
        <f t="shared" si="2"/>
        <v>是</v>
      </c>
      <c r="G69" s="178" t="str">
        <f t="shared" si="3"/>
        <v>项</v>
      </c>
    </row>
    <row r="70" ht="18.75" spans="1:7">
      <c r="A70" s="471">
        <v>20107</v>
      </c>
      <c r="B70" s="325" t="s">
        <v>181</v>
      </c>
      <c r="C70" s="377">
        <f>SUBTOTAL(9,C71:C82)</f>
        <v>610</v>
      </c>
      <c r="D70" s="377">
        <f>SUBTOTAL(9,D71:D82)</f>
        <v>640</v>
      </c>
      <c r="E70" s="338"/>
      <c r="F70" s="300" t="str">
        <f t="shared" si="2"/>
        <v>是</v>
      </c>
      <c r="G70" s="178" t="str">
        <f t="shared" si="3"/>
        <v>款</v>
      </c>
    </row>
    <row r="71" ht="18.75" spans="1:7">
      <c r="A71" s="472">
        <v>2010701</v>
      </c>
      <c r="B71" s="329" t="s">
        <v>137</v>
      </c>
      <c r="C71" s="359">
        <f>VLOOKUP(A71,'[3]44经开区'!$A$5:$C$1276,3,0)</f>
        <v>85</v>
      </c>
      <c r="D71" s="359">
        <f>VLOOKUP(A71,'[3]44经开区'!$A$4:$D$1276,4,0)</f>
        <v>0</v>
      </c>
      <c r="E71" s="333"/>
      <c r="F71" s="300" t="str">
        <f t="shared" si="2"/>
        <v>是</v>
      </c>
      <c r="G71" s="178" t="str">
        <f t="shared" si="3"/>
        <v>项</v>
      </c>
    </row>
    <row r="72" ht="18.75" spans="1:7">
      <c r="A72" s="472">
        <v>2010702</v>
      </c>
      <c r="B72" s="329" t="s">
        <v>138</v>
      </c>
      <c r="C72" s="359">
        <f>VLOOKUP(A72,'[3]44经开区'!$A$5:$C$1276,3,0)</f>
        <v>0</v>
      </c>
      <c r="D72" s="359">
        <f>VLOOKUP(A72,'[3]44经开区'!$A$4:$D$1276,4,0)</f>
        <v>0</v>
      </c>
      <c r="E72" s="333" t="str">
        <f>IF(C72&gt;0,D72/C72-1,IF(C72&lt;0,-(D72/C72-1),""))</f>
        <v/>
      </c>
      <c r="F72" s="300" t="str">
        <f t="shared" si="2"/>
        <v>否</v>
      </c>
      <c r="G72" s="178" t="str">
        <f t="shared" si="3"/>
        <v>项</v>
      </c>
    </row>
    <row r="73" ht="18.75" spans="1:7">
      <c r="A73" s="472">
        <v>2010703</v>
      </c>
      <c r="B73" s="329" t="s">
        <v>139</v>
      </c>
      <c r="C73" s="359">
        <f>VLOOKUP(A73,'[3]44经开区'!$A$5:$C$1276,3,0)</f>
        <v>0</v>
      </c>
      <c r="D73" s="359">
        <f>VLOOKUP(A73,'[3]44经开区'!$A$4:$D$1276,4,0)</f>
        <v>0</v>
      </c>
      <c r="E73" s="333" t="str">
        <f>IF(C73&gt;0,D73/C73-1,IF(C73&lt;0,-(D73/C73-1),""))</f>
        <v/>
      </c>
      <c r="F73" s="300" t="str">
        <f t="shared" si="2"/>
        <v>否</v>
      </c>
      <c r="G73" s="178" t="str">
        <f t="shared" si="3"/>
        <v>项</v>
      </c>
    </row>
    <row r="74" ht="18.75" spans="1:7">
      <c r="A74" s="472">
        <v>2010704</v>
      </c>
      <c r="B74" s="329" t="s">
        <v>182</v>
      </c>
      <c r="C74" s="359"/>
      <c r="D74" s="359"/>
      <c r="E74" s="333" t="str">
        <f>IF(C74&gt;0,D74/C74-1,IF(C74&lt;0,-(D74/C74-1),""))</f>
        <v/>
      </c>
      <c r="F74" s="300" t="str">
        <f t="shared" si="2"/>
        <v>否</v>
      </c>
      <c r="G74" s="178" t="str">
        <f t="shared" si="3"/>
        <v>项</v>
      </c>
    </row>
    <row r="75" ht="18.75" spans="1:7">
      <c r="A75" s="472">
        <v>2010705</v>
      </c>
      <c r="B75" s="329" t="s">
        <v>183</v>
      </c>
      <c r="C75" s="359"/>
      <c r="D75" s="359"/>
      <c r="E75" s="333" t="str">
        <f>IF(C75&gt;0,D75/C75-1,IF(C75&lt;0,-(D75/C75-1),""))</f>
        <v/>
      </c>
      <c r="F75" s="300" t="str">
        <f t="shared" si="2"/>
        <v>否</v>
      </c>
      <c r="G75" s="178" t="str">
        <f t="shared" si="3"/>
        <v>项</v>
      </c>
    </row>
    <row r="76" ht="18.75" spans="1:7">
      <c r="A76" s="472">
        <v>2010706</v>
      </c>
      <c r="B76" s="329" t="s">
        <v>184</v>
      </c>
      <c r="C76" s="359"/>
      <c r="D76" s="359"/>
      <c r="E76" s="333"/>
      <c r="F76" s="300" t="str">
        <f t="shared" si="2"/>
        <v>否</v>
      </c>
      <c r="G76" s="178" t="str">
        <f t="shared" si="3"/>
        <v>项</v>
      </c>
    </row>
    <row r="77" ht="18.75" spans="1:7">
      <c r="A77" s="472">
        <v>2010707</v>
      </c>
      <c r="B77" s="329" t="s">
        <v>185</v>
      </c>
      <c r="C77" s="359"/>
      <c r="D77" s="359"/>
      <c r="E77" s="333" t="str">
        <f>IF(C77&gt;0,D77/C77-1,IF(C77&lt;0,-(D77/C77-1),""))</f>
        <v/>
      </c>
      <c r="F77" s="300" t="str">
        <f t="shared" si="2"/>
        <v>否</v>
      </c>
      <c r="G77" s="178" t="str">
        <f t="shared" si="3"/>
        <v>项</v>
      </c>
    </row>
    <row r="78" ht="18.75" spans="1:7">
      <c r="A78" s="472">
        <v>2010708</v>
      </c>
      <c r="B78" s="329" t="s">
        <v>186</v>
      </c>
      <c r="C78" s="359"/>
      <c r="D78" s="359"/>
      <c r="E78" s="333" t="str">
        <f>IF(C78&gt;0,D78/C78-1,IF(C78&lt;0,-(D78/C78-1),""))</f>
        <v/>
      </c>
      <c r="F78" s="300" t="str">
        <f t="shared" si="2"/>
        <v>否</v>
      </c>
      <c r="G78" s="178" t="str">
        <f t="shared" si="3"/>
        <v>项</v>
      </c>
    </row>
    <row r="79" ht="18.75" spans="1:7">
      <c r="A79" s="472">
        <v>2010709</v>
      </c>
      <c r="B79" s="329" t="s">
        <v>178</v>
      </c>
      <c r="C79" s="359">
        <f>VLOOKUP(A79,'[3]44经开区'!$A$5:$C$1276,3,0)</f>
        <v>0</v>
      </c>
      <c r="D79" s="359">
        <f>VLOOKUP(A79,'[3]44经开区'!$A$4:$D$1276,4,0)</f>
        <v>0</v>
      </c>
      <c r="E79" s="333" t="str">
        <f>IF(C79&gt;0,D79/C79-1,IF(C79&lt;0,-(D79/C79-1),""))</f>
        <v/>
      </c>
      <c r="F79" s="300" t="str">
        <f t="shared" si="2"/>
        <v>否</v>
      </c>
      <c r="G79" s="178" t="str">
        <f t="shared" si="3"/>
        <v>项</v>
      </c>
    </row>
    <row r="80" ht="18.75" spans="1:7">
      <c r="A80" s="474">
        <v>2010710</v>
      </c>
      <c r="B80" s="329" t="s">
        <v>187</v>
      </c>
      <c r="C80" s="359">
        <v>300</v>
      </c>
      <c r="D80" s="359">
        <v>300</v>
      </c>
      <c r="E80" s="333">
        <f>IF(C80&gt;0,D80/C80-1,IF(C80&lt;0,-(D80/C80-1),""))</f>
        <v>0</v>
      </c>
      <c r="F80" s="300" t="str">
        <f t="shared" si="2"/>
        <v>是</v>
      </c>
      <c r="G80" s="178" t="str">
        <f t="shared" si="3"/>
        <v>项</v>
      </c>
    </row>
    <row r="81" ht="18.75" spans="1:7">
      <c r="A81" s="472">
        <v>2010750</v>
      </c>
      <c r="B81" s="329" t="s">
        <v>146</v>
      </c>
      <c r="C81" s="359">
        <v>0</v>
      </c>
      <c r="D81" s="359">
        <v>0</v>
      </c>
      <c r="E81" s="333"/>
      <c r="F81" s="300" t="str">
        <f t="shared" si="2"/>
        <v>否</v>
      </c>
      <c r="G81" s="178" t="str">
        <f t="shared" si="3"/>
        <v>项</v>
      </c>
    </row>
    <row r="82" ht="18.75" spans="1:7">
      <c r="A82" s="472">
        <v>2010799</v>
      </c>
      <c r="B82" s="329" t="s">
        <v>188</v>
      </c>
      <c r="C82" s="359">
        <v>225</v>
      </c>
      <c r="D82" s="359">
        <v>340</v>
      </c>
      <c r="E82" s="333">
        <f>IF(C82&gt;0,D82/C82-1,IF(C82&lt;0,-(D82/C82-1),""))</f>
        <v>0.511</v>
      </c>
      <c r="F82" s="300" t="str">
        <f t="shared" si="2"/>
        <v>是</v>
      </c>
      <c r="G82" s="178" t="str">
        <f t="shared" si="3"/>
        <v>项</v>
      </c>
    </row>
    <row r="83" ht="18.75" spans="1:7">
      <c r="A83" s="471">
        <v>20108</v>
      </c>
      <c r="B83" s="325" t="s">
        <v>189</v>
      </c>
      <c r="C83" s="377">
        <f>SUBTOTAL(9,C84:C91)</f>
        <v>0</v>
      </c>
      <c r="D83" s="377">
        <f>SUBTOTAL(9,D84:D91)</f>
        <v>0</v>
      </c>
      <c r="E83" s="338"/>
      <c r="F83" s="300" t="str">
        <f t="shared" si="2"/>
        <v>否</v>
      </c>
      <c r="G83" s="178" t="str">
        <f t="shared" si="3"/>
        <v>款</v>
      </c>
    </row>
    <row r="84" ht="18.75" spans="1:7">
      <c r="A84" s="472">
        <v>2010801</v>
      </c>
      <c r="B84" s="329" t="s">
        <v>137</v>
      </c>
      <c r="C84" s="359">
        <f>VLOOKUP(A84,'[3]44经开区'!$A$5:$C$1276,3,0)</f>
        <v>0</v>
      </c>
      <c r="D84" s="359">
        <f>VLOOKUP(A84,'[3]44经开区'!$A$4:$D$1276,4,0)</f>
        <v>0</v>
      </c>
      <c r="E84" s="333"/>
      <c r="F84" s="300" t="str">
        <f t="shared" si="2"/>
        <v>否</v>
      </c>
      <c r="G84" s="178" t="str">
        <f t="shared" si="3"/>
        <v>项</v>
      </c>
    </row>
    <row r="85" ht="18.75" spans="1:7">
      <c r="A85" s="472">
        <v>2010802</v>
      </c>
      <c r="B85" s="329" t="s">
        <v>138</v>
      </c>
      <c r="C85" s="359">
        <f>VLOOKUP(A85,'[3]44经开区'!$A$5:$C$1276,3,0)</f>
        <v>0</v>
      </c>
      <c r="D85" s="359">
        <f>VLOOKUP(A85,'[3]44经开区'!$A$4:$D$1276,4,0)</f>
        <v>0</v>
      </c>
      <c r="E85" s="333" t="str">
        <f>IF(C85&gt;0,D85/C85-1,IF(C85&lt;0,-(D85/C85-1),""))</f>
        <v/>
      </c>
      <c r="F85" s="300" t="str">
        <f t="shared" si="2"/>
        <v>否</v>
      </c>
      <c r="G85" s="178" t="str">
        <f t="shared" si="3"/>
        <v>项</v>
      </c>
    </row>
    <row r="86" ht="18.75" spans="1:7">
      <c r="A86" s="472">
        <v>2010803</v>
      </c>
      <c r="B86" s="329" t="s">
        <v>139</v>
      </c>
      <c r="C86" s="359">
        <f>VLOOKUP(A86,'[3]44经开区'!$A$5:$C$1276,3,0)</f>
        <v>0</v>
      </c>
      <c r="D86" s="359">
        <f>VLOOKUP(A86,'[3]44经开区'!$A$4:$D$1276,4,0)</f>
        <v>0</v>
      </c>
      <c r="E86" s="333"/>
      <c r="F86" s="300" t="str">
        <f t="shared" si="2"/>
        <v>否</v>
      </c>
      <c r="G86" s="178" t="str">
        <f t="shared" si="3"/>
        <v>项</v>
      </c>
    </row>
    <row r="87" ht="18.75" spans="1:7">
      <c r="A87" s="472">
        <v>2010804</v>
      </c>
      <c r="B87" s="329" t="s">
        <v>190</v>
      </c>
      <c r="C87" s="359">
        <f>VLOOKUP(A87,'[3]44经开区'!$A$5:$C$1276,3,0)</f>
        <v>0</v>
      </c>
      <c r="D87" s="359">
        <f>VLOOKUP(A87,'[3]44经开区'!$A$4:$D$1276,4,0)</f>
        <v>0</v>
      </c>
      <c r="E87" s="333"/>
      <c r="F87" s="300" t="str">
        <f t="shared" si="2"/>
        <v>否</v>
      </c>
      <c r="G87" s="178" t="str">
        <f t="shared" si="3"/>
        <v>项</v>
      </c>
    </row>
    <row r="88" ht="18.75" spans="1:7">
      <c r="A88" s="472">
        <v>2010805</v>
      </c>
      <c r="B88" s="329" t="s">
        <v>191</v>
      </c>
      <c r="C88" s="359">
        <f>VLOOKUP(A88,'[3]44经开区'!$A$5:$C$1276,3,0)</f>
        <v>0</v>
      </c>
      <c r="D88" s="359">
        <f>VLOOKUP(A88,'[3]44经开区'!$A$4:$D$1276,4,0)</f>
        <v>0</v>
      </c>
      <c r="E88" s="333"/>
      <c r="F88" s="300" t="str">
        <f t="shared" si="2"/>
        <v>否</v>
      </c>
      <c r="G88" s="178" t="str">
        <f t="shared" si="3"/>
        <v>项</v>
      </c>
    </row>
    <row r="89" ht="18.75" spans="1:7">
      <c r="A89" s="472">
        <v>2010806</v>
      </c>
      <c r="B89" s="329" t="s">
        <v>178</v>
      </c>
      <c r="C89" s="359">
        <f>VLOOKUP(A89,'[3]44经开区'!$A$5:$C$1276,3,0)</f>
        <v>0</v>
      </c>
      <c r="D89" s="359">
        <f>VLOOKUP(A89,'[3]44经开区'!$A$4:$D$1276,4,0)</f>
        <v>0</v>
      </c>
      <c r="E89" s="333" t="str">
        <f>IF(C89&gt;0,D89/C89-1,IF(C89&lt;0,-(D89/C89-1),""))</f>
        <v/>
      </c>
      <c r="F89" s="300" t="str">
        <f t="shared" si="2"/>
        <v>否</v>
      </c>
      <c r="G89" s="178" t="str">
        <f t="shared" si="3"/>
        <v>项</v>
      </c>
    </row>
    <row r="90" ht="18.75" spans="1:7">
      <c r="A90" s="472">
        <v>2010850</v>
      </c>
      <c r="B90" s="329" t="s">
        <v>146</v>
      </c>
      <c r="C90" s="359">
        <f>VLOOKUP(A90,'[3]44经开区'!$A$5:$C$1276,3,0)</f>
        <v>0</v>
      </c>
      <c r="D90" s="359">
        <f>VLOOKUP(A90,'[3]44经开区'!$A$4:$D$1276,4,0)</f>
        <v>0</v>
      </c>
      <c r="E90" s="333"/>
      <c r="F90" s="300" t="str">
        <f t="shared" si="2"/>
        <v>否</v>
      </c>
      <c r="G90" s="178" t="str">
        <f t="shared" si="3"/>
        <v>项</v>
      </c>
    </row>
    <row r="91" ht="18.75" spans="1:7">
      <c r="A91" s="472">
        <v>2010899</v>
      </c>
      <c r="B91" s="329" t="s">
        <v>192</v>
      </c>
      <c r="C91" s="359">
        <f>VLOOKUP(A91,'[3]44经开区'!$A$5:$C$1276,3,0)</f>
        <v>0</v>
      </c>
      <c r="D91" s="359">
        <f>VLOOKUP(A91,'[3]44经开区'!$A$4:$D$1276,4,0)</f>
        <v>0</v>
      </c>
      <c r="E91" s="333"/>
      <c r="F91" s="300" t="str">
        <f t="shared" si="2"/>
        <v>否</v>
      </c>
      <c r="G91" s="178" t="str">
        <f t="shared" si="3"/>
        <v>项</v>
      </c>
    </row>
    <row r="92" ht="18.75" spans="1:7">
      <c r="A92" s="471">
        <v>20109</v>
      </c>
      <c r="B92" s="325" t="s">
        <v>193</v>
      </c>
      <c r="C92" s="377">
        <f>SUBTOTAL(9,C93:C104)</f>
        <v>350</v>
      </c>
      <c r="D92" s="377">
        <f>SUBTOTAL(9,D93:D104)</f>
        <v>300</v>
      </c>
      <c r="E92" s="338"/>
      <c r="F92" s="300" t="str">
        <f t="shared" si="2"/>
        <v>是</v>
      </c>
      <c r="G92" s="178" t="str">
        <f t="shared" si="3"/>
        <v>款</v>
      </c>
    </row>
    <row r="93" ht="18.75" spans="1:7">
      <c r="A93" s="472">
        <v>2010901</v>
      </c>
      <c r="B93" s="329" t="s">
        <v>137</v>
      </c>
      <c r="C93" s="359">
        <f>VLOOKUP(A93,'[3]44经开区'!$A$5:$C$1276,3,0)</f>
        <v>0</v>
      </c>
      <c r="D93" s="359">
        <f>VLOOKUP(A93,'[3]44经开区'!$A$4:$D$1276,4,0)</f>
        <v>0</v>
      </c>
      <c r="E93" s="333" t="str">
        <f>IF(C93&gt;0,D93/C93-1,IF(C93&lt;0,-(D93/C93-1),""))</f>
        <v/>
      </c>
      <c r="F93" s="300" t="str">
        <f t="shared" si="2"/>
        <v>否</v>
      </c>
      <c r="G93" s="178" t="str">
        <f t="shared" si="3"/>
        <v>项</v>
      </c>
    </row>
    <row r="94" ht="18.75" spans="1:7">
      <c r="A94" s="472">
        <v>2010902</v>
      </c>
      <c r="B94" s="329" t="s">
        <v>138</v>
      </c>
      <c r="C94" s="359">
        <f>VLOOKUP(A94,'[3]44经开区'!$A$5:$C$1276,3,0)</f>
        <v>0</v>
      </c>
      <c r="D94" s="359">
        <f>VLOOKUP(A94,'[3]44经开区'!$A$4:$D$1276,4,0)</f>
        <v>0</v>
      </c>
      <c r="E94" s="333" t="str">
        <f>IF(C94&gt;0,D94/C94-1,IF(C94&lt;0,-(D94/C94-1),""))</f>
        <v/>
      </c>
      <c r="F94" s="300" t="str">
        <f t="shared" si="2"/>
        <v>否</v>
      </c>
      <c r="G94" s="178" t="str">
        <f t="shared" si="3"/>
        <v>项</v>
      </c>
    </row>
    <row r="95" ht="18.75" spans="1:7">
      <c r="A95" s="472">
        <v>2010903</v>
      </c>
      <c r="B95" s="329" t="s">
        <v>139</v>
      </c>
      <c r="C95" s="359">
        <f>VLOOKUP(A95,'[3]44经开区'!$A$5:$C$1276,3,0)</f>
        <v>0</v>
      </c>
      <c r="D95" s="359">
        <f>VLOOKUP(A95,'[3]44经开区'!$A$4:$D$1276,4,0)</f>
        <v>0</v>
      </c>
      <c r="E95" s="333" t="str">
        <f>IF(C95&gt;0,D95/C95-1,IF(C95&lt;0,-(D95/C95-1),""))</f>
        <v/>
      </c>
      <c r="F95" s="300" t="str">
        <f t="shared" si="2"/>
        <v>否</v>
      </c>
      <c r="G95" s="178" t="str">
        <f t="shared" si="3"/>
        <v>项</v>
      </c>
    </row>
    <row r="96" ht="18.75" spans="1:7">
      <c r="A96" s="472">
        <v>2010905</v>
      </c>
      <c r="B96" s="329" t="s">
        <v>194</v>
      </c>
      <c r="C96" s="359">
        <f>VLOOKUP(A96,'[3]44经开区'!$A$5:$C$1276,3,0)</f>
        <v>0</v>
      </c>
      <c r="D96" s="359">
        <f>VLOOKUP(A96,'[3]44经开区'!$A$4:$D$1276,4,0)</f>
        <v>0</v>
      </c>
      <c r="E96" s="333"/>
      <c r="F96" s="300" t="str">
        <f t="shared" si="2"/>
        <v>否</v>
      </c>
      <c r="G96" s="178" t="str">
        <f t="shared" si="3"/>
        <v>项</v>
      </c>
    </row>
    <row r="97" ht="18.75" spans="1:7">
      <c r="A97" s="472">
        <v>2010907</v>
      </c>
      <c r="B97" s="329" t="s">
        <v>195</v>
      </c>
      <c r="C97" s="359">
        <f>VLOOKUP(A97,'[3]44经开区'!$A$5:$C$1276,3,0)</f>
        <v>0</v>
      </c>
      <c r="D97" s="359">
        <f>VLOOKUP(A97,'[3]44经开区'!$A$4:$D$1276,4,0)</f>
        <v>0</v>
      </c>
      <c r="E97" s="333" t="str">
        <f t="shared" ref="E97:E103" si="4">IF(C97&gt;0,D97/C97-1,IF(C97&lt;0,-(D97/C97-1),""))</f>
        <v/>
      </c>
      <c r="F97" s="300" t="str">
        <f t="shared" si="2"/>
        <v>否</v>
      </c>
      <c r="G97" s="178" t="str">
        <f t="shared" si="3"/>
        <v>项</v>
      </c>
    </row>
    <row r="98" ht="18.75" spans="1:7">
      <c r="A98" s="472">
        <v>2010908</v>
      </c>
      <c r="B98" s="329" t="s">
        <v>178</v>
      </c>
      <c r="C98" s="359">
        <f>VLOOKUP(A98,'[3]44经开区'!$A$5:$C$1276,3,0)</f>
        <v>0</v>
      </c>
      <c r="D98" s="359">
        <f>VLOOKUP(A98,'[3]44经开区'!$A$4:$D$1276,4,0)</f>
        <v>0</v>
      </c>
      <c r="E98" s="333" t="str">
        <f t="shared" si="4"/>
        <v/>
      </c>
      <c r="F98" s="300" t="str">
        <f t="shared" si="2"/>
        <v>否</v>
      </c>
      <c r="G98" s="178" t="str">
        <f t="shared" si="3"/>
        <v>项</v>
      </c>
    </row>
    <row r="99" ht="18.75" spans="1:7">
      <c r="A99" s="472">
        <v>2010909</v>
      </c>
      <c r="B99" s="329" t="s">
        <v>196</v>
      </c>
      <c r="C99" s="359">
        <f>VLOOKUP(A99,'[3]44经开区'!$A$5:$C$1276,3,0)</f>
        <v>0</v>
      </c>
      <c r="D99" s="359">
        <f>VLOOKUP(A99,'[3]44经开区'!$A$4:$D$1276,4,0)</f>
        <v>0</v>
      </c>
      <c r="E99" s="333" t="str">
        <f t="shared" si="4"/>
        <v/>
      </c>
      <c r="F99" s="300" t="str">
        <f t="shared" si="2"/>
        <v>否</v>
      </c>
      <c r="G99" s="178" t="str">
        <f t="shared" si="3"/>
        <v>项</v>
      </c>
    </row>
    <row r="100" ht="18.75" spans="1:7">
      <c r="A100" s="472">
        <v>2010910</v>
      </c>
      <c r="B100" s="329" t="s">
        <v>197</v>
      </c>
      <c r="C100" s="359">
        <f>VLOOKUP(A100,'[3]44经开区'!$A$5:$C$1276,3,0)</f>
        <v>0</v>
      </c>
      <c r="D100" s="359">
        <f>VLOOKUP(A100,'[3]44经开区'!$A$4:$D$1276,4,0)</f>
        <v>0</v>
      </c>
      <c r="E100" s="333" t="str">
        <f t="shared" si="4"/>
        <v/>
      </c>
      <c r="F100" s="300" t="str">
        <f t="shared" si="2"/>
        <v>否</v>
      </c>
      <c r="G100" s="178" t="str">
        <f t="shared" si="3"/>
        <v>项</v>
      </c>
    </row>
    <row r="101" ht="18.75" spans="1:7">
      <c r="A101" s="472">
        <v>2010911</v>
      </c>
      <c r="B101" s="329" t="s">
        <v>198</v>
      </c>
      <c r="C101" s="359">
        <f>VLOOKUP(A101,'[3]44经开区'!$A$5:$C$1276,3,0)</f>
        <v>0</v>
      </c>
      <c r="D101" s="359">
        <f>VLOOKUP(A101,'[3]44经开区'!$A$4:$D$1276,4,0)</f>
        <v>0</v>
      </c>
      <c r="E101" s="333" t="str">
        <f t="shared" si="4"/>
        <v/>
      </c>
      <c r="F101" s="300" t="str">
        <f t="shared" si="2"/>
        <v>否</v>
      </c>
      <c r="G101" s="178" t="str">
        <f t="shared" si="3"/>
        <v>项</v>
      </c>
    </row>
    <row r="102" ht="18.75" spans="1:7">
      <c r="A102" s="472">
        <v>2010912</v>
      </c>
      <c r="B102" s="329" t="s">
        <v>199</v>
      </c>
      <c r="C102" s="359">
        <f>VLOOKUP(A102,'[3]44经开区'!$A$5:$C$1276,3,0)</f>
        <v>0</v>
      </c>
      <c r="D102" s="359">
        <f>VLOOKUP(A102,'[3]44经开区'!$A$4:$D$1276,4,0)</f>
        <v>0</v>
      </c>
      <c r="E102" s="333" t="str">
        <f t="shared" si="4"/>
        <v/>
      </c>
      <c r="F102" s="300" t="str">
        <f t="shared" si="2"/>
        <v>否</v>
      </c>
      <c r="G102" s="178" t="str">
        <f t="shared" si="3"/>
        <v>项</v>
      </c>
    </row>
    <row r="103" ht="18.75" spans="1:7">
      <c r="A103" s="472">
        <v>2010950</v>
      </c>
      <c r="B103" s="329" t="s">
        <v>146</v>
      </c>
      <c r="C103" s="359">
        <f>VLOOKUP(A103,'[3]44经开区'!$A$5:$C$1276,3,0)</f>
        <v>0</v>
      </c>
      <c r="D103" s="359">
        <f>VLOOKUP(A103,'[3]44经开区'!$A$4:$D$1276,4,0)</f>
        <v>0</v>
      </c>
      <c r="E103" s="333" t="str">
        <f t="shared" si="4"/>
        <v/>
      </c>
      <c r="F103" s="300" t="str">
        <f t="shared" si="2"/>
        <v>否</v>
      </c>
      <c r="G103" s="178" t="str">
        <f t="shared" si="3"/>
        <v>项</v>
      </c>
    </row>
    <row r="104" ht="18.75" spans="1:7">
      <c r="A104" s="472">
        <v>2010999</v>
      </c>
      <c r="B104" s="329" t="s">
        <v>200</v>
      </c>
      <c r="C104" s="359">
        <v>350</v>
      </c>
      <c r="D104" s="359">
        <v>300</v>
      </c>
      <c r="E104" s="333"/>
      <c r="F104" s="300" t="str">
        <f t="shared" si="2"/>
        <v>是</v>
      </c>
      <c r="G104" s="178" t="str">
        <f t="shared" si="3"/>
        <v>项</v>
      </c>
    </row>
    <row r="105" ht="18.75" spans="1:7">
      <c r="A105" s="471">
        <v>20110</v>
      </c>
      <c r="B105" s="325" t="s">
        <v>201</v>
      </c>
      <c r="C105" s="377">
        <f>SUBTOTAL(9,C106:C114)</f>
        <v>0</v>
      </c>
      <c r="D105" s="377">
        <f>SUBTOTAL(9,D106:D114)</f>
        <v>0</v>
      </c>
      <c r="E105" s="338"/>
      <c r="F105" s="300" t="str">
        <f t="shared" si="2"/>
        <v>否</v>
      </c>
      <c r="G105" s="178" t="str">
        <f t="shared" si="3"/>
        <v>款</v>
      </c>
    </row>
    <row r="106" ht="18.75" spans="1:7">
      <c r="A106" s="472">
        <v>2011001</v>
      </c>
      <c r="B106" s="329" t="s">
        <v>137</v>
      </c>
      <c r="C106" s="359"/>
      <c r="D106" s="359"/>
      <c r="E106" s="333"/>
      <c r="F106" s="300" t="str">
        <f t="shared" si="2"/>
        <v>否</v>
      </c>
      <c r="G106" s="178" t="str">
        <f t="shared" si="3"/>
        <v>项</v>
      </c>
    </row>
    <row r="107" ht="18.75" spans="1:7">
      <c r="A107" s="472">
        <v>2011002</v>
      </c>
      <c r="B107" s="329" t="s">
        <v>138</v>
      </c>
      <c r="C107" s="359"/>
      <c r="D107" s="359"/>
      <c r="E107" s="333" t="str">
        <f>IF(C107&gt;0,D107/C107-1,IF(C107&lt;0,-(D107/C107-1),""))</f>
        <v/>
      </c>
      <c r="F107" s="300" t="str">
        <f t="shared" si="2"/>
        <v>否</v>
      </c>
      <c r="G107" s="178" t="str">
        <f t="shared" si="3"/>
        <v>项</v>
      </c>
    </row>
    <row r="108" ht="18.75" spans="1:7">
      <c r="A108" s="472">
        <v>2011003</v>
      </c>
      <c r="B108" s="329" t="s">
        <v>139</v>
      </c>
      <c r="C108" s="359"/>
      <c r="D108" s="359"/>
      <c r="E108" s="333" t="str">
        <f>IF(C108&gt;0,D108/C108-1,IF(C108&lt;0,-(D108/C108-1),""))</f>
        <v/>
      </c>
      <c r="F108" s="300" t="str">
        <f t="shared" si="2"/>
        <v>否</v>
      </c>
      <c r="G108" s="178" t="str">
        <f t="shared" si="3"/>
        <v>项</v>
      </c>
    </row>
    <row r="109" ht="18.75" spans="1:7">
      <c r="A109" s="472">
        <v>2011004</v>
      </c>
      <c r="B109" s="329" t="s">
        <v>202</v>
      </c>
      <c r="C109" s="359"/>
      <c r="D109" s="359"/>
      <c r="E109" s="333" t="str">
        <f>IF(C109&gt;0,D109/C109-1,IF(C109&lt;0,-(D109/C109-1),""))</f>
        <v/>
      </c>
      <c r="F109" s="300" t="str">
        <f t="shared" si="2"/>
        <v>否</v>
      </c>
      <c r="G109" s="178" t="str">
        <f t="shared" si="3"/>
        <v>项</v>
      </c>
    </row>
    <row r="110" ht="18.75" spans="1:7">
      <c r="A110" s="472">
        <v>2011005</v>
      </c>
      <c r="B110" s="329" t="s">
        <v>203</v>
      </c>
      <c r="C110" s="359"/>
      <c r="D110" s="359"/>
      <c r="E110" s="333" t="str">
        <f>IF(C110&gt;0,D110/C110-1,IF(C110&lt;0,-(D110/C110-1),""))</f>
        <v/>
      </c>
      <c r="F110" s="300" t="str">
        <f t="shared" si="2"/>
        <v>否</v>
      </c>
      <c r="G110" s="178" t="str">
        <f t="shared" si="3"/>
        <v>项</v>
      </c>
    </row>
    <row r="111" ht="18.75" spans="1:7">
      <c r="A111" s="472">
        <v>2011007</v>
      </c>
      <c r="B111" s="329" t="s">
        <v>204</v>
      </c>
      <c r="C111" s="359"/>
      <c r="D111" s="359"/>
      <c r="E111" s="333" t="str">
        <f>IF(C111&gt;0,D111/C111-1,IF(C111&lt;0,-(D111/C111-1),""))</f>
        <v/>
      </c>
      <c r="F111" s="300" t="str">
        <f t="shared" si="2"/>
        <v>否</v>
      </c>
      <c r="G111" s="178" t="str">
        <f t="shared" si="3"/>
        <v>项</v>
      </c>
    </row>
    <row r="112" ht="18.75" spans="1:7">
      <c r="A112" s="472">
        <v>2011008</v>
      </c>
      <c r="B112" s="329" t="s">
        <v>205</v>
      </c>
      <c r="C112" s="359"/>
      <c r="D112" s="359"/>
      <c r="E112" s="333"/>
      <c r="F112" s="300" t="str">
        <f t="shared" si="2"/>
        <v>否</v>
      </c>
      <c r="G112" s="178" t="str">
        <f t="shared" si="3"/>
        <v>项</v>
      </c>
    </row>
    <row r="113" ht="18.75" spans="1:7">
      <c r="A113" s="472">
        <v>2011050</v>
      </c>
      <c r="B113" s="329" t="s">
        <v>146</v>
      </c>
      <c r="C113" s="359"/>
      <c r="D113" s="359"/>
      <c r="E113" s="333"/>
      <c r="F113" s="300" t="str">
        <f t="shared" si="2"/>
        <v>否</v>
      </c>
      <c r="G113" s="178" t="str">
        <f t="shared" si="3"/>
        <v>项</v>
      </c>
    </row>
    <row r="114" ht="18.75" spans="1:7">
      <c r="A114" s="472">
        <v>2011099</v>
      </c>
      <c r="B114" s="329" t="s">
        <v>206</v>
      </c>
      <c r="C114" s="359"/>
      <c r="D114" s="359"/>
      <c r="E114" s="333"/>
      <c r="F114" s="300" t="str">
        <f t="shared" si="2"/>
        <v>否</v>
      </c>
      <c r="G114" s="178" t="str">
        <f t="shared" si="3"/>
        <v>项</v>
      </c>
    </row>
    <row r="115" ht="18.75" spans="1:7">
      <c r="A115" s="471">
        <v>20111</v>
      </c>
      <c r="B115" s="325" t="s">
        <v>207</v>
      </c>
      <c r="C115" s="377">
        <f>SUBTOTAL(9,C116:C123)</f>
        <v>143</v>
      </c>
      <c r="D115" s="377">
        <f>SUBTOTAL(9,D116:D123)</f>
        <v>152</v>
      </c>
      <c r="E115" s="338"/>
      <c r="F115" s="300" t="str">
        <f t="shared" si="2"/>
        <v>是</v>
      </c>
      <c r="G115" s="178" t="str">
        <f t="shared" si="3"/>
        <v>款</v>
      </c>
    </row>
    <row r="116" ht="18.75" spans="1:7">
      <c r="A116" s="472">
        <v>2011101</v>
      </c>
      <c r="B116" s="329" t="s">
        <v>137</v>
      </c>
      <c r="C116" s="359">
        <v>108</v>
      </c>
      <c r="D116" s="359">
        <v>105</v>
      </c>
      <c r="E116" s="333"/>
      <c r="F116" s="300" t="str">
        <f t="shared" si="2"/>
        <v>是</v>
      </c>
      <c r="G116" s="178" t="str">
        <f t="shared" si="3"/>
        <v>项</v>
      </c>
    </row>
    <row r="117" ht="18.75" spans="1:7">
      <c r="A117" s="472">
        <v>2011102</v>
      </c>
      <c r="B117" s="329" t="s">
        <v>138</v>
      </c>
      <c r="C117" s="359">
        <v>6</v>
      </c>
      <c r="D117" s="359">
        <v>10</v>
      </c>
      <c r="E117" s="333">
        <f>IF(C117&gt;0,D117/C117-1,IF(C117&lt;0,-(D117/C117-1),""))</f>
        <v>0.667</v>
      </c>
      <c r="F117" s="300" t="str">
        <f t="shared" si="2"/>
        <v>是</v>
      </c>
      <c r="G117" s="178" t="str">
        <f t="shared" si="3"/>
        <v>项</v>
      </c>
    </row>
    <row r="118" ht="18.75" spans="1:7">
      <c r="A118" s="472">
        <v>2011103</v>
      </c>
      <c r="B118" s="329" t="s">
        <v>139</v>
      </c>
      <c r="C118" s="359">
        <v>0</v>
      </c>
      <c r="D118" s="359">
        <v>0</v>
      </c>
      <c r="E118" s="333"/>
      <c r="F118" s="300" t="str">
        <f t="shared" si="2"/>
        <v>否</v>
      </c>
      <c r="G118" s="178" t="str">
        <f t="shared" si="3"/>
        <v>项</v>
      </c>
    </row>
    <row r="119" ht="18.75" spans="1:7">
      <c r="A119" s="472">
        <v>2011104</v>
      </c>
      <c r="B119" s="329" t="s">
        <v>208</v>
      </c>
      <c r="C119" s="359">
        <v>0</v>
      </c>
      <c r="D119" s="359">
        <v>0</v>
      </c>
      <c r="E119" s="333"/>
      <c r="F119" s="300" t="str">
        <f t="shared" si="2"/>
        <v>否</v>
      </c>
      <c r="G119" s="178" t="str">
        <f t="shared" si="3"/>
        <v>项</v>
      </c>
    </row>
    <row r="120" ht="18.75" spans="1:7">
      <c r="A120" s="472">
        <v>2011105</v>
      </c>
      <c r="B120" s="329" t="s">
        <v>209</v>
      </c>
      <c r="C120" s="359">
        <v>0</v>
      </c>
      <c r="D120" s="359">
        <v>0</v>
      </c>
      <c r="E120" s="333" t="str">
        <f>IF(C120&gt;0,D120/C120-1,IF(C120&lt;0,-(D120/C120-1),""))</f>
        <v/>
      </c>
      <c r="F120" s="300" t="str">
        <f t="shared" si="2"/>
        <v>否</v>
      </c>
      <c r="G120" s="178" t="str">
        <f t="shared" si="3"/>
        <v>项</v>
      </c>
    </row>
    <row r="121" ht="18.75" spans="1:7">
      <c r="A121" s="472">
        <v>2011106</v>
      </c>
      <c r="B121" s="329" t="s">
        <v>210</v>
      </c>
      <c r="C121" s="359">
        <v>9</v>
      </c>
      <c r="D121" s="359">
        <v>10</v>
      </c>
      <c r="E121" s="333">
        <f>IF(C121&gt;0,D121/C121-1,IF(C121&lt;0,-(D121/C121-1),""))</f>
        <v>0.111</v>
      </c>
      <c r="F121" s="300" t="str">
        <f t="shared" si="2"/>
        <v>是</v>
      </c>
      <c r="G121" s="178" t="str">
        <f t="shared" si="3"/>
        <v>项</v>
      </c>
    </row>
    <row r="122" ht="18.75" spans="1:7">
      <c r="A122" s="472">
        <v>2011150</v>
      </c>
      <c r="B122" s="329" t="s">
        <v>146</v>
      </c>
      <c r="C122" s="359">
        <v>0</v>
      </c>
      <c r="D122" s="359">
        <v>0</v>
      </c>
      <c r="E122" s="333"/>
      <c r="F122" s="300" t="str">
        <f t="shared" si="2"/>
        <v>否</v>
      </c>
      <c r="G122" s="178" t="str">
        <f t="shared" si="3"/>
        <v>项</v>
      </c>
    </row>
    <row r="123" ht="18.75" spans="1:7">
      <c r="A123" s="472">
        <v>2011199</v>
      </c>
      <c r="B123" s="329" t="s">
        <v>211</v>
      </c>
      <c r="C123" s="359">
        <v>20</v>
      </c>
      <c r="D123" s="359">
        <v>27</v>
      </c>
      <c r="E123" s="333"/>
      <c r="F123" s="300" t="str">
        <f t="shared" si="2"/>
        <v>是</v>
      </c>
      <c r="G123" s="178" t="str">
        <f t="shared" si="3"/>
        <v>项</v>
      </c>
    </row>
    <row r="124" ht="18.75" spans="1:7">
      <c r="A124" s="471">
        <v>20113</v>
      </c>
      <c r="B124" s="325" t="s">
        <v>212</v>
      </c>
      <c r="C124" s="377">
        <f>SUBTOTAL(9,C125:C134)</f>
        <v>2448</v>
      </c>
      <c r="D124" s="377">
        <f>SUBTOTAL(9,D125:D134)</f>
        <v>3396</v>
      </c>
      <c r="E124" s="338"/>
      <c r="F124" s="300" t="str">
        <f t="shared" si="2"/>
        <v>是</v>
      </c>
      <c r="G124" s="178" t="str">
        <f t="shared" si="3"/>
        <v>款</v>
      </c>
    </row>
    <row r="125" ht="18.75" spans="1:7">
      <c r="A125" s="472">
        <v>2011301</v>
      </c>
      <c r="B125" s="329" t="s">
        <v>137</v>
      </c>
      <c r="C125" s="359">
        <v>2357</v>
      </c>
      <c r="D125" s="359">
        <v>3129</v>
      </c>
      <c r="E125" s="333"/>
      <c r="F125" s="300" t="str">
        <f t="shared" si="2"/>
        <v>是</v>
      </c>
      <c r="G125" s="178" t="str">
        <f t="shared" si="3"/>
        <v>项</v>
      </c>
    </row>
    <row r="126" ht="18.75" spans="1:7">
      <c r="A126" s="472">
        <v>2011302</v>
      </c>
      <c r="B126" s="329" t="s">
        <v>138</v>
      </c>
      <c r="C126" s="359">
        <v>4</v>
      </c>
      <c r="D126" s="359">
        <v>18</v>
      </c>
      <c r="E126" s="333">
        <f t="shared" ref="E126:E189" si="5">IF(C126&gt;0,D126/C126-1,IF(C126&lt;0,-(D126/C126-1),""))</f>
        <v>3.5</v>
      </c>
      <c r="F126" s="300" t="str">
        <f t="shared" si="2"/>
        <v>是</v>
      </c>
      <c r="G126" s="178" t="str">
        <f t="shared" si="3"/>
        <v>项</v>
      </c>
    </row>
    <row r="127" ht="18.75" spans="1:7">
      <c r="A127" s="472">
        <v>2011303</v>
      </c>
      <c r="B127" s="329" t="s">
        <v>139</v>
      </c>
      <c r="C127" s="359">
        <v>0</v>
      </c>
      <c r="D127" s="359">
        <v>0</v>
      </c>
      <c r="E127" s="333" t="str">
        <f t="shared" si="5"/>
        <v/>
      </c>
      <c r="F127" s="300" t="str">
        <f t="shared" si="2"/>
        <v>否</v>
      </c>
      <c r="G127" s="178" t="str">
        <f t="shared" si="3"/>
        <v>项</v>
      </c>
    </row>
    <row r="128" ht="18.75" spans="1:7">
      <c r="A128" s="472">
        <v>2011304</v>
      </c>
      <c r="B128" s="329" t="s">
        <v>213</v>
      </c>
      <c r="C128" s="359">
        <v>0</v>
      </c>
      <c r="D128" s="359">
        <v>0</v>
      </c>
      <c r="E128" s="333" t="str">
        <f t="shared" si="5"/>
        <v/>
      </c>
      <c r="F128" s="300" t="str">
        <f t="shared" si="2"/>
        <v>否</v>
      </c>
      <c r="G128" s="178" t="str">
        <f t="shared" si="3"/>
        <v>项</v>
      </c>
    </row>
    <row r="129" ht="18.75" spans="1:7">
      <c r="A129" s="472">
        <v>2011305</v>
      </c>
      <c r="B129" s="329" t="s">
        <v>214</v>
      </c>
      <c r="C129" s="359">
        <v>0</v>
      </c>
      <c r="D129" s="359">
        <v>0</v>
      </c>
      <c r="E129" s="333" t="str">
        <f t="shared" si="5"/>
        <v/>
      </c>
      <c r="F129" s="300" t="str">
        <f t="shared" si="2"/>
        <v>否</v>
      </c>
      <c r="G129" s="178" t="str">
        <f t="shared" si="3"/>
        <v>项</v>
      </c>
    </row>
    <row r="130" ht="18.75" spans="1:7">
      <c r="A130" s="472">
        <v>2011306</v>
      </c>
      <c r="B130" s="329" t="s">
        <v>215</v>
      </c>
      <c r="C130" s="359">
        <v>0</v>
      </c>
      <c r="D130" s="359">
        <v>0</v>
      </c>
      <c r="E130" s="333" t="str">
        <f t="shared" si="5"/>
        <v/>
      </c>
      <c r="F130" s="300" t="str">
        <f t="shared" si="2"/>
        <v>否</v>
      </c>
      <c r="G130" s="178" t="str">
        <f t="shared" si="3"/>
        <v>项</v>
      </c>
    </row>
    <row r="131" ht="18.75" spans="1:7">
      <c r="A131" s="472">
        <v>2011307</v>
      </c>
      <c r="B131" s="329" t="s">
        <v>216</v>
      </c>
      <c r="C131" s="359">
        <v>0</v>
      </c>
      <c r="D131" s="359">
        <v>0</v>
      </c>
      <c r="E131" s="333" t="str">
        <f t="shared" si="5"/>
        <v/>
      </c>
      <c r="F131" s="300" t="str">
        <f t="shared" si="2"/>
        <v>否</v>
      </c>
      <c r="G131" s="178" t="str">
        <f t="shared" si="3"/>
        <v>项</v>
      </c>
    </row>
    <row r="132" ht="18.75" spans="1:7">
      <c r="A132" s="472">
        <v>2011308</v>
      </c>
      <c r="B132" s="329" t="s">
        <v>217</v>
      </c>
      <c r="C132" s="359">
        <v>87</v>
      </c>
      <c r="D132" s="359">
        <v>249</v>
      </c>
      <c r="E132" s="333">
        <f t="shared" si="5"/>
        <v>1.862</v>
      </c>
      <c r="F132" s="300" t="str">
        <f t="shared" ref="F132:F140" si="6">IF(LEN(A132)=3,"是",IF(B132&lt;&gt;"",IF(SUM(C132:D132)&lt;&gt;0,"是","否"),"是"))</f>
        <v>是</v>
      </c>
      <c r="G132" s="178" t="str">
        <f t="shared" ref="G132:G140" si="7">IF(LEN(A132)=3,"类",IF(LEN(A132)=5,"款","项"))</f>
        <v>项</v>
      </c>
    </row>
    <row r="133" ht="18.75" spans="1:7">
      <c r="A133" s="472">
        <v>2011350</v>
      </c>
      <c r="B133" s="329" t="s">
        <v>146</v>
      </c>
      <c r="C133" s="359">
        <f>VLOOKUP(A133,'[3]44经开区'!$A$5:$C$1276,3,0)</f>
        <v>0</v>
      </c>
      <c r="D133" s="359">
        <f>VLOOKUP(A133,'[3]44经开区'!$A$4:$D$1276,4,0)</f>
        <v>0</v>
      </c>
      <c r="E133" s="333" t="str">
        <f t="shared" si="5"/>
        <v/>
      </c>
      <c r="F133" s="300" t="str">
        <f t="shared" si="6"/>
        <v>否</v>
      </c>
      <c r="G133" s="178" t="str">
        <f t="shared" si="7"/>
        <v>项</v>
      </c>
    </row>
    <row r="134" ht="18.75" spans="1:7">
      <c r="A134" s="472">
        <v>2011399</v>
      </c>
      <c r="B134" s="329" t="s">
        <v>218</v>
      </c>
      <c r="C134" s="359">
        <f>VLOOKUP(A134,'[3]44经开区'!$A$5:$C$1276,3,0)</f>
        <v>0</v>
      </c>
      <c r="D134" s="359">
        <f>VLOOKUP(A134,'[3]44经开区'!$A$4:$D$1276,4,0)</f>
        <v>0</v>
      </c>
      <c r="E134" s="333" t="str">
        <f t="shared" si="5"/>
        <v/>
      </c>
      <c r="F134" s="300" t="str">
        <f t="shared" si="6"/>
        <v>否</v>
      </c>
      <c r="G134" s="178" t="str">
        <f t="shared" si="7"/>
        <v>项</v>
      </c>
    </row>
    <row r="135" ht="18.75" spans="1:7">
      <c r="A135" s="471">
        <v>20114</v>
      </c>
      <c r="B135" s="325" t="s">
        <v>219</v>
      </c>
      <c r="C135" s="377">
        <f>SUBTOTAL(9,C136:C146)</f>
        <v>0</v>
      </c>
      <c r="D135" s="377">
        <f>SUBTOTAL(9,D136:D146)</f>
        <v>2</v>
      </c>
      <c r="E135" s="338" t="str">
        <f t="shared" si="5"/>
        <v/>
      </c>
      <c r="F135" s="300" t="str">
        <f t="shared" si="6"/>
        <v>是</v>
      </c>
      <c r="G135" s="178" t="str">
        <f t="shared" si="7"/>
        <v>款</v>
      </c>
    </row>
    <row r="136" ht="18.75" spans="1:7">
      <c r="A136" s="472">
        <v>2011401</v>
      </c>
      <c r="B136" s="329" t="s">
        <v>137</v>
      </c>
      <c r="C136" s="359">
        <f>VLOOKUP(A136,'[3]44经开区'!$A$5:$C$1276,3,0)</f>
        <v>0</v>
      </c>
      <c r="D136" s="359">
        <f>VLOOKUP(A136,'[3]44经开区'!$A$4:$D$1276,4,0)</f>
        <v>0</v>
      </c>
      <c r="E136" s="333" t="str">
        <f t="shared" si="5"/>
        <v/>
      </c>
      <c r="F136" s="300" t="str">
        <f t="shared" si="6"/>
        <v>否</v>
      </c>
      <c r="G136" s="178" t="str">
        <f t="shared" si="7"/>
        <v>项</v>
      </c>
    </row>
    <row r="137" ht="18.75" spans="1:7">
      <c r="A137" s="472">
        <v>2011402</v>
      </c>
      <c r="B137" s="329" t="s">
        <v>138</v>
      </c>
      <c r="C137" s="359">
        <v>0</v>
      </c>
      <c r="D137" s="359">
        <v>2</v>
      </c>
      <c r="E137" s="333" t="str">
        <f t="shared" si="5"/>
        <v/>
      </c>
      <c r="F137" s="300" t="str">
        <f t="shared" si="6"/>
        <v>是</v>
      </c>
      <c r="G137" s="178" t="str">
        <f t="shared" si="7"/>
        <v>项</v>
      </c>
    </row>
    <row r="138" ht="18.75" spans="1:7">
      <c r="A138" s="472">
        <v>2011403</v>
      </c>
      <c r="B138" s="329" t="s">
        <v>139</v>
      </c>
      <c r="C138" s="359">
        <f>VLOOKUP(A138,'[3]44经开区'!$A$5:$C$1276,3,0)</f>
        <v>0</v>
      </c>
      <c r="D138" s="359">
        <f>VLOOKUP(A138,'[3]44经开区'!$A$4:$D$1276,4,0)</f>
        <v>0</v>
      </c>
      <c r="E138" s="333" t="str">
        <f t="shared" si="5"/>
        <v/>
      </c>
      <c r="F138" s="300" t="str">
        <f t="shared" si="6"/>
        <v>否</v>
      </c>
      <c r="G138" s="178" t="str">
        <f t="shared" si="7"/>
        <v>项</v>
      </c>
    </row>
    <row r="139" ht="18.75" spans="1:7">
      <c r="A139" s="472">
        <v>2011404</v>
      </c>
      <c r="B139" s="329" t="s">
        <v>220</v>
      </c>
      <c r="C139" s="359">
        <f>VLOOKUP(A139,'[3]44经开区'!$A$5:$C$1276,3,0)</f>
        <v>0</v>
      </c>
      <c r="D139" s="359">
        <f>VLOOKUP(A139,'[3]44经开区'!$A$4:$D$1276,4,0)</f>
        <v>0</v>
      </c>
      <c r="E139" s="333" t="str">
        <f t="shared" si="5"/>
        <v/>
      </c>
      <c r="F139" s="300" t="str">
        <f t="shared" si="6"/>
        <v>否</v>
      </c>
      <c r="G139" s="178" t="str">
        <f t="shared" si="7"/>
        <v>项</v>
      </c>
    </row>
    <row r="140" ht="18.75" spans="1:7">
      <c r="A140" s="472">
        <v>2011405</v>
      </c>
      <c r="B140" s="329" t="s">
        <v>221</v>
      </c>
      <c r="C140" s="359">
        <f>VLOOKUP(A140,'[3]44经开区'!$A$5:$C$1276,3,0)</f>
        <v>0</v>
      </c>
      <c r="D140" s="359">
        <f>VLOOKUP(A140,'[3]44经开区'!$A$4:$D$1276,4,0)</f>
        <v>0</v>
      </c>
      <c r="E140" s="333" t="str">
        <f t="shared" si="5"/>
        <v/>
      </c>
      <c r="F140" s="300" t="str">
        <f t="shared" si="6"/>
        <v>否</v>
      </c>
      <c r="G140" s="178" t="str">
        <f t="shared" si="7"/>
        <v>项</v>
      </c>
    </row>
    <row r="141" ht="18.75" spans="1:7">
      <c r="A141" s="472">
        <v>2011408</v>
      </c>
      <c r="B141" s="329" t="s">
        <v>222</v>
      </c>
      <c r="C141" s="359">
        <f>VLOOKUP(A141,'[3]44经开区'!$A$5:$C$1276,3,0)</f>
        <v>0</v>
      </c>
      <c r="D141" s="359">
        <f>VLOOKUP(A141,'[3]44经开区'!$A$4:$D$1276,4,0)</f>
        <v>0</v>
      </c>
      <c r="E141" s="333" t="str">
        <f t="shared" si="5"/>
        <v/>
      </c>
      <c r="F141" s="300" t="str">
        <f t="shared" ref="F141:F194" si="8">IF(LEN(A141)=3,"是",IF(B141&lt;&gt;"",IF(SUM(C141:D141)&lt;&gt;0,"是","否"),"是"))</f>
        <v>否</v>
      </c>
      <c r="G141" s="178" t="str">
        <f t="shared" ref="G141:G194" si="9">IF(LEN(A141)=3,"类",IF(LEN(A141)=5,"款","项"))</f>
        <v>项</v>
      </c>
    </row>
    <row r="142" ht="18.75" spans="1:7">
      <c r="A142" s="472">
        <v>2011409</v>
      </c>
      <c r="B142" s="329" t="s">
        <v>223</v>
      </c>
      <c r="C142" s="359">
        <f>VLOOKUP(A142,'[3]44经开区'!$A$5:$C$1276,3,0)</f>
        <v>0</v>
      </c>
      <c r="D142" s="359">
        <f>VLOOKUP(A142,'[3]44经开区'!$A$4:$D$1276,4,0)</f>
        <v>0</v>
      </c>
      <c r="E142" s="333" t="str">
        <f t="shared" si="5"/>
        <v/>
      </c>
      <c r="F142" s="300" t="str">
        <f t="shared" si="8"/>
        <v>否</v>
      </c>
      <c r="G142" s="178" t="str">
        <f t="shared" si="9"/>
        <v>项</v>
      </c>
    </row>
    <row r="143" ht="18.75" spans="1:7">
      <c r="A143" s="472">
        <v>2011410</v>
      </c>
      <c r="B143" s="329" t="s">
        <v>224</v>
      </c>
      <c r="C143" s="359">
        <f>VLOOKUP(A143,'[3]44经开区'!$A$5:$C$1276,3,0)</f>
        <v>0</v>
      </c>
      <c r="D143" s="359">
        <f>VLOOKUP(A143,'[3]44经开区'!$A$4:$D$1276,4,0)</f>
        <v>0</v>
      </c>
      <c r="E143" s="333" t="str">
        <f t="shared" si="5"/>
        <v/>
      </c>
      <c r="F143" s="300" t="str">
        <f t="shared" si="8"/>
        <v>否</v>
      </c>
      <c r="G143" s="178" t="str">
        <f t="shared" si="9"/>
        <v>项</v>
      </c>
    </row>
    <row r="144" ht="18.75" spans="1:7">
      <c r="A144" s="472">
        <v>2011411</v>
      </c>
      <c r="B144" s="329" t="s">
        <v>225</v>
      </c>
      <c r="C144" s="359">
        <f>VLOOKUP(A144,'[3]44经开区'!$A$5:$C$1276,3,0)</f>
        <v>0</v>
      </c>
      <c r="D144" s="359">
        <f>VLOOKUP(A144,'[3]44经开区'!$A$4:$D$1276,4,0)</f>
        <v>0</v>
      </c>
      <c r="E144" s="333" t="str">
        <f t="shared" si="5"/>
        <v/>
      </c>
      <c r="F144" s="300" t="str">
        <f t="shared" si="8"/>
        <v>否</v>
      </c>
      <c r="G144" s="178" t="str">
        <f t="shared" si="9"/>
        <v>项</v>
      </c>
    </row>
    <row r="145" ht="18.75" spans="1:7">
      <c r="A145" s="472">
        <v>2011450</v>
      </c>
      <c r="B145" s="329" t="s">
        <v>146</v>
      </c>
      <c r="C145" s="359">
        <f>VLOOKUP(A145,'[3]44经开区'!$A$5:$C$1276,3,0)</f>
        <v>0</v>
      </c>
      <c r="D145" s="359">
        <f>VLOOKUP(A145,'[3]44经开区'!$A$4:$D$1276,4,0)</f>
        <v>0</v>
      </c>
      <c r="E145" s="333" t="str">
        <f t="shared" si="5"/>
        <v/>
      </c>
      <c r="F145" s="300" t="str">
        <f t="shared" si="8"/>
        <v>否</v>
      </c>
      <c r="G145" s="178" t="str">
        <f t="shared" si="9"/>
        <v>项</v>
      </c>
    </row>
    <row r="146" ht="18.75" spans="1:7">
      <c r="A146" s="472">
        <v>2011499</v>
      </c>
      <c r="B146" s="329" t="s">
        <v>226</v>
      </c>
      <c r="C146" s="359">
        <f>VLOOKUP(A146,'[3]44经开区'!$A$5:$C$1276,3,0)</f>
        <v>0</v>
      </c>
      <c r="D146" s="359">
        <f>VLOOKUP(A146,'[3]44经开区'!$A$4:$D$1276,4,0)</f>
        <v>0</v>
      </c>
      <c r="E146" s="333" t="str">
        <f t="shared" si="5"/>
        <v/>
      </c>
      <c r="F146" s="300" t="str">
        <f t="shared" si="8"/>
        <v>否</v>
      </c>
      <c r="G146" s="178" t="str">
        <f t="shared" si="9"/>
        <v>项</v>
      </c>
    </row>
    <row r="147" ht="18.75" spans="1:7">
      <c r="A147" s="471">
        <v>20123</v>
      </c>
      <c r="B147" s="325" t="s">
        <v>227</v>
      </c>
      <c r="C147" s="377">
        <f>SUBTOTAL(9,C148:C153)</f>
        <v>5</v>
      </c>
      <c r="D147" s="377">
        <f>SUBTOTAL(9,D148:D153)</f>
        <v>0</v>
      </c>
      <c r="E147" s="338">
        <f t="shared" si="5"/>
        <v>-1</v>
      </c>
      <c r="F147" s="300" t="str">
        <f t="shared" si="8"/>
        <v>是</v>
      </c>
      <c r="G147" s="178" t="str">
        <f t="shared" si="9"/>
        <v>款</v>
      </c>
    </row>
    <row r="148" ht="18.75" spans="1:7">
      <c r="A148" s="472">
        <v>2012301</v>
      </c>
      <c r="B148" s="329" t="s">
        <v>137</v>
      </c>
      <c r="C148" s="359">
        <f>VLOOKUP(A148,'[3]44经开区'!$A$5:$C$1276,3,0)</f>
        <v>0</v>
      </c>
      <c r="D148" s="359">
        <f>VLOOKUP(A148,'[3]44经开区'!$A$4:$D$1276,4,0)</f>
        <v>0</v>
      </c>
      <c r="E148" s="333" t="str">
        <f t="shared" si="5"/>
        <v/>
      </c>
      <c r="F148" s="300" t="str">
        <f t="shared" si="8"/>
        <v>否</v>
      </c>
      <c r="G148" s="178" t="str">
        <f t="shared" si="9"/>
        <v>项</v>
      </c>
    </row>
    <row r="149" ht="18.75" spans="1:7">
      <c r="A149" s="472">
        <v>2012302</v>
      </c>
      <c r="B149" s="329" t="s">
        <v>138</v>
      </c>
      <c r="C149" s="359">
        <f>VLOOKUP(A149,'[3]44经开区'!$A$5:$C$1276,3,0)</f>
        <v>0</v>
      </c>
      <c r="D149" s="359">
        <f>VLOOKUP(A149,'[3]44经开区'!$A$4:$D$1276,4,0)</f>
        <v>0</v>
      </c>
      <c r="E149" s="333" t="str">
        <f t="shared" si="5"/>
        <v/>
      </c>
      <c r="F149" s="300" t="str">
        <f t="shared" si="8"/>
        <v>否</v>
      </c>
      <c r="G149" s="178" t="str">
        <f t="shared" si="9"/>
        <v>项</v>
      </c>
    </row>
    <row r="150" ht="18.75" spans="1:7">
      <c r="A150" s="472">
        <v>2012303</v>
      </c>
      <c r="B150" s="329" t="s">
        <v>139</v>
      </c>
      <c r="C150" s="359">
        <f>VLOOKUP(A150,'[3]44经开区'!$A$5:$C$1276,3,0)</f>
        <v>0</v>
      </c>
      <c r="D150" s="359">
        <f>VLOOKUP(A150,'[3]44经开区'!$A$4:$D$1276,4,0)</f>
        <v>0</v>
      </c>
      <c r="E150" s="333" t="str">
        <f t="shared" si="5"/>
        <v/>
      </c>
      <c r="F150" s="300" t="str">
        <f t="shared" si="8"/>
        <v>否</v>
      </c>
      <c r="G150" s="178" t="str">
        <f t="shared" si="9"/>
        <v>项</v>
      </c>
    </row>
    <row r="151" ht="18.75" spans="1:7">
      <c r="A151" s="472">
        <v>2012304</v>
      </c>
      <c r="B151" s="329" t="s">
        <v>228</v>
      </c>
      <c r="C151" s="359">
        <v>5</v>
      </c>
      <c r="D151" s="359">
        <f>VLOOKUP(A151,'[3]44经开区'!$A$4:$D$1276,4,0)</f>
        <v>0</v>
      </c>
      <c r="E151" s="333">
        <f t="shared" si="5"/>
        <v>-1</v>
      </c>
      <c r="F151" s="300" t="str">
        <f t="shared" si="8"/>
        <v>是</v>
      </c>
      <c r="G151" s="178" t="str">
        <f t="shared" si="9"/>
        <v>项</v>
      </c>
    </row>
    <row r="152" ht="18.75" spans="1:7">
      <c r="A152" s="472">
        <v>2012350</v>
      </c>
      <c r="B152" s="329" t="s">
        <v>146</v>
      </c>
      <c r="C152" s="359">
        <f>VLOOKUP(A152,'[3]44经开区'!$A$5:$C$1276,3,0)</f>
        <v>0</v>
      </c>
      <c r="D152" s="359">
        <f>VLOOKUP(A152,'[3]44经开区'!$A$4:$D$1276,4,0)</f>
        <v>0</v>
      </c>
      <c r="E152" s="333" t="str">
        <f t="shared" si="5"/>
        <v/>
      </c>
      <c r="F152" s="300" t="str">
        <f t="shared" si="8"/>
        <v>否</v>
      </c>
      <c r="G152" s="178" t="str">
        <f t="shared" si="9"/>
        <v>项</v>
      </c>
    </row>
    <row r="153" ht="18.75" spans="1:7">
      <c r="A153" s="472">
        <v>2012399</v>
      </c>
      <c r="B153" s="329" t="s">
        <v>229</v>
      </c>
      <c r="C153" s="359">
        <f>VLOOKUP(A153,'[3]44经开区'!$A$5:$C$1276,3,0)</f>
        <v>0</v>
      </c>
      <c r="D153" s="359">
        <f>VLOOKUP(A153,'[3]44经开区'!$A$4:$D$1276,4,0)</f>
        <v>0</v>
      </c>
      <c r="E153" s="333" t="str">
        <f t="shared" si="5"/>
        <v/>
      </c>
      <c r="F153" s="300" t="str">
        <f t="shared" si="8"/>
        <v>否</v>
      </c>
      <c r="G153" s="178" t="str">
        <f t="shared" si="9"/>
        <v>项</v>
      </c>
    </row>
    <row r="154" ht="18.75" spans="1:7">
      <c r="A154" s="471">
        <v>20125</v>
      </c>
      <c r="B154" s="325" t="s">
        <v>230</v>
      </c>
      <c r="C154" s="377">
        <f>SUBTOTAL(9,C155:C161)</f>
        <v>0</v>
      </c>
      <c r="D154" s="377">
        <f>SUBTOTAL(9,D155:D161)</f>
        <v>0</v>
      </c>
      <c r="E154" s="338" t="str">
        <f t="shared" si="5"/>
        <v/>
      </c>
      <c r="F154" s="300" t="str">
        <f t="shared" si="8"/>
        <v>否</v>
      </c>
      <c r="G154" s="178" t="str">
        <f t="shared" si="9"/>
        <v>款</v>
      </c>
    </row>
    <row r="155" ht="18.75" spans="1:7">
      <c r="A155" s="472">
        <v>2012501</v>
      </c>
      <c r="B155" s="329" t="s">
        <v>137</v>
      </c>
      <c r="C155" s="359">
        <f>VLOOKUP(A155,'[3]44经开区'!$A$5:$C$1276,3,0)</f>
        <v>0</v>
      </c>
      <c r="D155" s="359">
        <f>VLOOKUP(A155,'[3]44经开区'!$A$4:$D$1276,4,0)</f>
        <v>0</v>
      </c>
      <c r="E155" s="333" t="str">
        <f t="shared" si="5"/>
        <v/>
      </c>
      <c r="F155" s="300" t="str">
        <f t="shared" si="8"/>
        <v>否</v>
      </c>
      <c r="G155" s="178" t="str">
        <f t="shared" si="9"/>
        <v>项</v>
      </c>
    </row>
    <row r="156" ht="18.75" spans="1:7">
      <c r="A156" s="472">
        <v>2012502</v>
      </c>
      <c r="B156" s="329" t="s">
        <v>138</v>
      </c>
      <c r="C156" s="359">
        <f>VLOOKUP(A156,'[3]44经开区'!$A$5:$C$1276,3,0)</f>
        <v>0</v>
      </c>
      <c r="D156" s="359">
        <f>VLOOKUP(A156,'[3]44经开区'!$A$4:$D$1276,4,0)</f>
        <v>0</v>
      </c>
      <c r="E156" s="333" t="str">
        <f t="shared" si="5"/>
        <v/>
      </c>
      <c r="F156" s="300" t="str">
        <f t="shared" si="8"/>
        <v>否</v>
      </c>
      <c r="G156" s="178" t="str">
        <f t="shared" si="9"/>
        <v>项</v>
      </c>
    </row>
    <row r="157" ht="18.75" spans="1:7">
      <c r="A157" s="472">
        <v>2012503</v>
      </c>
      <c r="B157" s="329" t="s">
        <v>139</v>
      </c>
      <c r="C157" s="359">
        <f>VLOOKUP(A157,'[3]44经开区'!$A$5:$C$1276,3,0)</f>
        <v>0</v>
      </c>
      <c r="D157" s="359">
        <f>VLOOKUP(A157,'[3]44经开区'!$A$4:$D$1276,4,0)</f>
        <v>0</v>
      </c>
      <c r="E157" s="333" t="str">
        <f t="shared" si="5"/>
        <v/>
      </c>
      <c r="F157" s="300" t="str">
        <f t="shared" si="8"/>
        <v>否</v>
      </c>
      <c r="G157" s="178" t="str">
        <f t="shared" si="9"/>
        <v>项</v>
      </c>
    </row>
    <row r="158" ht="18.75" spans="1:7">
      <c r="A158" s="472">
        <v>2012504</v>
      </c>
      <c r="B158" s="329" t="s">
        <v>231</v>
      </c>
      <c r="C158" s="359">
        <f>VLOOKUP(A158,'[3]44经开区'!$A$5:$C$1276,3,0)</f>
        <v>0</v>
      </c>
      <c r="D158" s="359">
        <f>VLOOKUP(A158,'[3]44经开区'!$A$4:$D$1276,4,0)</f>
        <v>0</v>
      </c>
      <c r="E158" s="333" t="str">
        <f t="shared" si="5"/>
        <v/>
      </c>
      <c r="F158" s="300" t="str">
        <f t="shared" si="8"/>
        <v>否</v>
      </c>
      <c r="G158" s="178" t="str">
        <f t="shared" si="9"/>
        <v>项</v>
      </c>
    </row>
    <row r="159" ht="18.75" spans="1:7">
      <c r="A159" s="472">
        <v>2012505</v>
      </c>
      <c r="B159" s="329" t="s">
        <v>232</v>
      </c>
      <c r="C159" s="359">
        <f>VLOOKUP(A159,'[3]44经开区'!$A$5:$C$1276,3,0)</f>
        <v>0</v>
      </c>
      <c r="D159" s="359">
        <f>VLOOKUP(A159,'[3]44经开区'!$A$4:$D$1276,4,0)</f>
        <v>0</v>
      </c>
      <c r="E159" s="333" t="str">
        <f t="shared" si="5"/>
        <v/>
      </c>
      <c r="F159" s="300" t="str">
        <f t="shared" si="8"/>
        <v>否</v>
      </c>
      <c r="G159" s="178" t="str">
        <f t="shared" si="9"/>
        <v>项</v>
      </c>
    </row>
    <row r="160" ht="18.75" spans="1:7">
      <c r="A160" s="472">
        <v>2012550</v>
      </c>
      <c r="B160" s="329" t="s">
        <v>146</v>
      </c>
      <c r="C160" s="359">
        <f>VLOOKUP(A160,'[3]44经开区'!$A$5:$C$1276,3,0)</f>
        <v>0</v>
      </c>
      <c r="D160" s="359">
        <f>VLOOKUP(A160,'[3]44经开区'!$A$4:$D$1276,4,0)</f>
        <v>0</v>
      </c>
      <c r="E160" s="333" t="str">
        <f t="shared" si="5"/>
        <v/>
      </c>
      <c r="F160" s="300" t="str">
        <f t="shared" si="8"/>
        <v>否</v>
      </c>
      <c r="G160" s="178" t="str">
        <f t="shared" si="9"/>
        <v>项</v>
      </c>
    </row>
    <row r="161" ht="18.75" spans="1:7">
      <c r="A161" s="472">
        <v>2012599</v>
      </c>
      <c r="B161" s="329" t="s">
        <v>233</v>
      </c>
      <c r="C161" s="359">
        <f>VLOOKUP(A161,'[3]44经开区'!$A$5:$C$1276,3,0)</f>
        <v>0</v>
      </c>
      <c r="D161" s="359">
        <f>VLOOKUP(A161,'[3]44经开区'!$A$4:$D$1276,4,0)</f>
        <v>0</v>
      </c>
      <c r="E161" s="333" t="str">
        <f t="shared" si="5"/>
        <v/>
      </c>
      <c r="F161" s="300" t="str">
        <f t="shared" si="8"/>
        <v>否</v>
      </c>
      <c r="G161" s="178" t="str">
        <f t="shared" si="9"/>
        <v>项</v>
      </c>
    </row>
    <row r="162" ht="18.75" spans="1:7">
      <c r="A162" s="471">
        <v>20126</v>
      </c>
      <c r="B162" s="325" t="s">
        <v>234</v>
      </c>
      <c r="C162" s="377">
        <f>SUBTOTAL(9,C163:C167)</f>
        <v>5</v>
      </c>
      <c r="D162" s="377">
        <f>SUBTOTAL(9,D163:D167)</f>
        <v>181</v>
      </c>
      <c r="E162" s="338">
        <f t="shared" si="5"/>
        <v>35.2</v>
      </c>
      <c r="F162" s="300" t="str">
        <f t="shared" si="8"/>
        <v>是</v>
      </c>
      <c r="G162" s="178" t="str">
        <f t="shared" si="9"/>
        <v>款</v>
      </c>
    </row>
    <row r="163" ht="18.75" spans="1:7">
      <c r="A163" s="472">
        <v>2012601</v>
      </c>
      <c r="B163" s="329" t="s">
        <v>137</v>
      </c>
      <c r="C163" s="359">
        <f>VLOOKUP(A163,'[3]44经开区'!$A$5:$C$1276,3,0)</f>
        <v>0</v>
      </c>
      <c r="D163" s="359">
        <f>VLOOKUP(A163,'[3]44经开区'!$A$4:$D$1276,4,0)</f>
        <v>0</v>
      </c>
      <c r="E163" s="333" t="str">
        <f t="shared" si="5"/>
        <v/>
      </c>
      <c r="F163" s="300" t="str">
        <f t="shared" si="8"/>
        <v>否</v>
      </c>
      <c r="G163" s="178" t="str">
        <f t="shared" si="9"/>
        <v>项</v>
      </c>
    </row>
    <row r="164" ht="18.75" spans="1:7">
      <c r="A164" s="472">
        <v>2012602</v>
      </c>
      <c r="B164" s="329" t="s">
        <v>138</v>
      </c>
      <c r="C164" s="359">
        <v>0</v>
      </c>
      <c r="D164" s="359">
        <v>100</v>
      </c>
      <c r="E164" s="333" t="str">
        <f t="shared" si="5"/>
        <v/>
      </c>
      <c r="F164" s="300" t="str">
        <f t="shared" si="8"/>
        <v>是</v>
      </c>
      <c r="G164" s="178" t="str">
        <f t="shared" si="9"/>
        <v>项</v>
      </c>
    </row>
    <row r="165" ht="18.75" spans="1:7">
      <c r="A165" s="472">
        <v>2012603</v>
      </c>
      <c r="B165" s="329" t="s">
        <v>139</v>
      </c>
      <c r="C165" s="359">
        <v>0</v>
      </c>
      <c r="D165" s="359">
        <v>0</v>
      </c>
      <c r="E165" s="333" t="str">
        <f t="shared" si="5"/>
        <v/>
      </c>
      <c r="F165" s="300" t="str">
        <f t="shared" si="8"/>
        <v>否</v>
      </c>
      <c r="G165" s="178" t="str">
        <f t="shared" si="9"/>
        <v>项</v>
      </c>
    </row>
    <row r="166" ht="18.75" spans="1:7">
      <c r="A166" s="472">
        <v>2012604</v>
      </c>
      <c r="B166" s="329" t="s">
        <v>235</v>
      </c>
      <c r="C166" s="359">
        <v>5</v>
      </c>
      <c r="D166" s="359">
        <v>81</v>
      </c>
      <c r="E166" s="333">
        <f t="shared" si="5"/>
        <v>15.2</v>
      </c>
      <c r="F166" s="300" t="str">
        <f t="shared" si="8"/>
        <v>是</v>
      </c>
      <c r="G166" s="178" t="str">
        <f t="shared" si="9"/>
        <v>项</v>
      </c>
    </row>
    <row r="167" ht="18.75" spans="1:7">
      <c r="A167" s="472">
        <v>2012699</v>
      </c>
      <c r="B167" s="329" t="s">
        <v>236</v>
      </c>
      <c r="C167" s="359">
        <f>VLOOKUP(A167,'[3]44经开区'!$A$5:$C$1276,3,0)</f>
        <v>0</v>
      </c>
      <c r="D167" s="359">
        <f>VLOOKUP(A167,'[3]44经开区'!$A$4:$D$1276,4,0)</f>
        <v>0</v>
      </c>
      <c r="E167" s="333" t="str">
        <f t="shared" si="5"/>
        <v/>
      </c>
      <c r="F167" s="300" t="str">
        <f t="shared" si="8"/>
        <v>否</v>
      </c>
      <c r="G167" s="178" t="str">
        <f t="shared" si="9"/>
        <v>项</v>
      </c>
    </row>
    <row r="168" ht="18.75" spans="1:7">
      <c r="A168" s="471">
        <v>20128</v>
      </c>
      <c r="B168" s="325" t="s">
        <v>237</v>
      </c>
      <c r="C168" s="377">
        <f>SUBTOTAL(9,C169:C174)</f>
        <v>0</v>
      </c>
      <c r="D168" s="377">
        <f>SUBTOTAL(9,D169:D174)</f>
        <v>0</v>
      </c>
      <c r="E168" s="338" t="str">
        <f t="shared" si="5"/>
        <v/>
      </c>
      <c r="F168" s="300" t="str">
        <f t="shared" si="8"/>
        <v>否</v>
      </c>
      <c r="G168" s="178" t="str">
        <f t="shared" si="9"/>
        <v>款</v>
      </c>
    </row>
    <row r="169" ht="18.75" spans="1:7">
      <c r="A169" s="472">
        <v>2012801</v>
      </c>
      <c r="B169" s="329" t="s">
        <v>137</v>
      </c>
      <c r="C169" s="359">
        <f>VLOOKUP(A169,'[3]44经开区'!$A$5:$C$1276,3,0)</f>
        <v>0</v>
      </c>
      <c r="D169" s="359">
        <f>VLOOKUP(A169,'[3]44经开区'!$A$4:$D$1276,4,0)</f>
        <v>0</v>
      </c>
      <c r="E169" s="333" t="str">
        <f t="shared" si="5"/>
        <v/>
      </c>
      <c r="F169" s="300" t="str">
        <f t="shared" si="8"/>
        <v>否</v>
      </c>
      <c r="G169" s="178" t="str">
        <f t="shared" si="9"/>
        <v>项</v>
      </c>
    </row>
    <row r="170" ht="18.75" spans="1:7">
      <c r="A170" s="472">
        <v>2012802</v>
      </c>
      <c r="B170" s="329" t="s">
        <v>138</v>
      </c>
      <c r="C170" s="359">
        <f>VLOOKUP(A170,'[3]44经开区'!$A$5:$C$1276,3,0)</f>
        <v>0</v>
      </c>
      <c r="D170" s="359">
        <f>VLOOKUP(A170,'[3]44经开区'!$A$4:$D$1276,4,0)</f>
        <v>0</v>
      </c>
      <c r="E170" s="333" t="str">
        <f t="shared" si="5"/>
        <v/>
      </c>
      <c r="F170" s="300" t="str">
        <f t="shared" si="8"/>
        <v>否</v>
      </c>
      <c r="G170" s="178" t="str">
        <f t="shared" si="9"/>
        <v>项</v>
      </c>
    </row>
    <row r="171" ht="18.75" spans="1:7">
      <c r="A171" s="472">
        <v>2012803</v>
      </c>
      <c r="B171" s="329" t="s">
        <v>139</v>
      </c>
      <c r="C171" s="359">
        <f>VLOOKUP(A171,'[3]44经开区'!$A$5:$C$1276,3,0)</f>
        <v>0</v>
      </c>
      <c r="D171" s="359">
        <f>VLOOKUP(A171,'[3]44经开区'!$A$4:$D$1276,4,0)</f>
        <v>0</v>
      </c>
      <c r="E171" s="333" t="str">
        <f t="shared" si="5"/>
        <v/>
      </c>
      <c r="F171" s="300" t="str">
        <f t="shared" si="8"/>
        <v>否</v>
      </c>
      <c r="G171" s="178" t="str">
        <f t="shared" si="9"/>
        <v>项</v>
      </c>
    </row>
    <row r="172" ht="18.75" spans="1:7">
      <c r="A172" s="472">
        <v>2012804</v>
      </c>
      <c r="B172" s="329" t="s">
        <v>151</v>
      </c>
      <c r="C172" s="359">
        <f>VLOOKUP(A172,'[3]44经开区'!$A$5:$C$1276,3,0)</f>
        <v>0</v>
      </c>
      <c r="D172" s="359">
        <f>VLOOKUP(A172,'[3]44经开区'!$A$4:$D$1276,4,0)</f>
        <v>0</v>
      </c>
      <c r="E172" s="333" t="str">
        <f t="shared" si="5"/>
        <v/>
      </c>
      <c r="F172" s="300" t="str">
        <f t="shared" si="8"/>
        <v>否</v>
      </c>
      <c r="G172" s="178" t="str">
        <f t="shared" si="9"/>
        <v>项</v>
      </c>
    </row>
    <row r="173" ht="18.75" spans="1:7">
      <c r="A173" s="472">
        <v>2012850</v>
      </c>
      <c r="B173" s="329" t="s">
        <v>146</v>
      </c>
      <c r="C173" s="359">
        <f>VLOOKUP(A173,'[3]44经开区'!$A$5:$C$1276,3,0)</f>
        <v>0</v>
      </c>
      <c r="D173" s="359">
        <f>VLOOKUP(A173,'[3]44经开区'!$A$4:$D$1276,4,0)</f>
        <v>0</v>
      </c>
      <c r="E173" s="333" t="str">
        <f t="shared" si="5"/>
        <v/>
      </c>
      <c r="F173" s="300" t="str">
        <f t="shared" si="8"/>
        <v>否</v>
      </c>
      <c r="G173" s="178" t="str">
        <f t="shared" si="9"/>
        <v>项</v>
      </c>
    </row>
    <row r="174" ht="18.75" spans="1:7">
      <c r="A174" s="472">
        <v>2012899</v>
      </c>
      <c r="B174" s="329" t="s">
        <v>238</v>
      </c>
      <c r="C174" s="359">
        <f>VLOOKUP(A174,'[3]44经开区'!$A$5:$C$1276,3,0)</f>
        <v>0</v>
      </c>
      <c r="D174" s="359">
        <f>VLOOKUP(A174,'[3]44经开区'!$A$4:$D$1276,4,0)</f>
        <v>0</v>
      </c>
      <c r="E174" s="333" t="str">
        <f t="shared" si="5"/>
        <v/>
      </c>
      <c r="F174" s="300" t="str">
        <f t="shared" si="8"/>
        <v>否</v>
      </c>
      <c r="G174" s="178" t="str">
        <f t="shared" si="9"/>
        <v>项</v>
      </c>
    </row>
    <row r="175" ht="18.75" spans="1:7">
      <c r="A175" s="471">
        <v>20129</v>
      </c>
      <c r="B175" s="325" t="s">
        <v>239</v>
      </c>
      <c r="C175" s="377">
        <f>SUBTOTAL(9,C176:C181)</f>
        <v>600</v>
      </c>
      <c r="D175" s="377">
        <f>SUBTOTAL(9,D176:D181)</f>
        <v>501</v>
      </c>
      <c r="E175" s="338">
        <f t="shared" si="5"/>
        <v>-0.165</v>
      </c>
      <c r="F175" s="300" t="str">
        <f t="shared" si="8"/>
        <v>是</v>
      </c>
      <c r="G175" s="178" t="str">
        <f t="shared" si="9"/>
        <v>款</v>
      </c>
    </row>
    <row r="176" ht="18.75" spans="1:7">
      <c r="A176" s="472">
        <v>2012901</v>
      </c>
      <c r="B176" s="329" t="s">
        <v>137</v>
      </c>
      <c r="C176" s="359">
        <v>127</v>
      </c>
      <c r="D176" s="359">
        <v>310</v>
      </c>
      <c r="E176" s="333">
        <f t="shared" si="5"/>
        <v>1.441</v>
      </c>
      <c r="F176" s="300" t="str">
        <f t="shared" si="8"/>
        <v>是</v>
      </c>
      <c r="G176" s="178" t="str">
        <f t="shared" si="9"/>
        <v>项</v>
      </c>
    </row>
    <row r="177" ht="18.75" spans="1:7">
      <c r="A177" s="472">
        <v>2012902</v>
      </c>
      <c r="B177" s="329" t="s">
        <v>138</v>
      </c>
      <c r="C177" s="359">
        <v>20</v>
      </c>
      <c r="D177" s="359">
        <v>0</v>
      </c>
      <c r="E177" s="333">
        <f t="shared" si="5"/>
        <v>-1</v>
      </c>
      <c r="F177" s="300" t="str">
        <f t="shared" si="8"/>
        <v>是</v>
      </c>
      <c r="G177" s="178" t="str">
        <f t="shared" si="9"/>
        <v>项</v>
      </c>
    </row>
    <row r="178" ht="18.75" spans="1:7">
      <c r="A178" s="472">
        <v>2012903</v>
      </c>
      <c r="B178" s="329" t="s">
        <v>139</v>
      </c>
      <c r="C178" s="359">
        <v>0</v>
      </c>
      <c r="D178" s="359">
        <v>0</v>
      </c>
      <c r="E178" s="333" t="str">
        <f t="shared" si="5"/>
        <v/>
      </c>
      <c r="F178" s="300" t="str">
        <f t="shared" si="8"/>
        <v>否</v>
      </c>
      <c r="G178" s="178" t="str">
        <f t="shared" si="9"/>
        <v>项</v>
      </c>
    </row>
    <row r="179" ht="18.75" spans="1:7">
      <c r="A179" s="475">
        <v>2012906</v>
      </c>
      <c r="B179" s="329" t="s">
        <v>240</v>
      </c>
      <c r="C179" s="359">
        <v>291</v>
      </c>
      <c r="D179" s="359">
        <v>0</v>
      </c>
      <c r="E179" s="333">
        <f t="shared" si="5"/>
        <v>-1</v>
      </c>
      <c r="F179" s="300" t="str">
        <f t="shared" si="8"/>
        <v>是</v>
      </c>
      <c r="G179" s="178" t="str">
        <f t="shared" si="9"/>
        <v>项</v>
      </c>
    </row>
    <row r="180" ht="18.75" spans="1:7">
      <c r="A180" s="472">
        <v>2012950</v>
      </c>
      <c r="B180" s="329" t="s">
        <v>146</v>
      </c>
      <c r="C180" s="359">
        <v>0</v>
      </c>
      <c r="D180" s="359">
        <v>0</v>
      </c>
      <c r="E180" s="333" t="str">
        <f t="shared" si="5"/>
        <v/>
      </c>
      <c r="F180" s="300" t="str">
        <f t="shared" si="8"/>
        <v>否</v>
      </c>
      <c r="G180" s="178" t="str">
        <f t="shared" si="9"/>
        <v>项</v>
      </c>
    </row>
    <row r="181" ht="18.75" spans="1:7">
      <c r="A181" s="472">
        <v>2012999</v>
      </c>
      <c r="B181" s="329" t="s">
        <v>241</v>
      </c>
      <c r="C181" s="359">
        <v>162</v>
      </c>
      <c r="D181" s="359">
        <v>191</v>
      </c>
      <c r="E181" s="333">
        <f t="shared" si="5"/>
        <v>0.179</v>
      </c>
      <c r="F181" s="300" t="str">
        <f t="shared" si="8"/>
        <v>是</v>
      </c>
      <c r="G181" s="178" t="str">
        <f t="shared" si="9"/>
        <v>项</v>
      </c>
    </row>
    <row r="182" ht="18.75" spans="1:7">
      <c r="A182" s="471">
        <v>20131</v>
      </c>
      <c r="B182" s="325" t="s">
        <v>242</v>
      </c>
      <c r="C182" s="377">
        <f>SUBTOTAL(9,C183:C188)</f>
        <v>146</v>
      </c>
      <c r="D182" s="377">
        <f>SUBTOTAL(9,D183:D188)</f>
        <v>196</v>
      </c>
      <c r="E182" s="338">
        <f t="shared" si="5"/>
        <v>0.342</v>
      </c>
      <c r="F182" s="300" t="str">
        <f t="shared" si="8"/>
        <v>是</v>
      </c>
      <c r="G182" s="178" t="str">
        <f t="shared" si="9"/>
        <v>款</v>
      </c>
    </row>
    <row r="183" ht="18.75" spans="1:7">
      <c r="A183" s="472">
        <v>2013101</v>
      </c>
      <c r="B183" s="329" t="s">
        <v>137</v>
      </c>
      <c r="C183" s="359">
        <f>VLOOKUP(A183,'[3]44经开区'!$A$5:$C$1276,3,0)</f>
        <v>0</v>
      </c>
      <c r="D183" s="359">
        <f>VLOOKUP(A183,'[3]44经开区'!$A$4:$D$1276,4,0)</f>
        <v>7</v>
      </c>
      <c r="E183" s="333" t="str">
        <f t="shared" si="5"/>
        <v/>
      </c>
      <c r="F183" s="300" t="str">
        <f t="shared" si="8"/>
        <v>是</v>
      </c>
      <c r="G183" s="178" t="str">
        <f t="shared" si="9"/>
        <v>项</v>
      </c>
    </row>
    <row r="184" ht="18.75" spans="1:7">
      <c r="A184" s="472">
        <v>2013102</v>
      </c>
      <c r="B184" s="329" t="s">
        <v>138</v>
      </c>
      <c r="C184" s="359">
        <v>69</v>
      </c>
      <c r="D184" s="359">
        <v>62</v>
      </c>
      <c r="E184" s="333">
        <f t="shared" si="5"/>
        <v>-0.101</v>
      </c>
      <c r="F184" s="300" t="str">
        <f t="shared" si="8"/>
        <v>是</v>
      </c>
      <c r="G184" s="178" t="str">
        <f t="shared" si="9"/>
        <v>项</v>
      </c>
    </row>
    <row r="185" ht="18.75" spans="1:7">
      <c r="A185" s="472">
        <v>2013103</v>
      </c>
      <c r="B185" s="329" t="s">
        <v>139</v>
      </c>
      <c r="C185" s="359">
        <v>0</v>
      </c>
      <c r="D185" s="359">
        <v>0</v>
      </c>
      <c r="E185" s="333" t="str">
        <f t="shared" si="5"/>
        <v/>
      </c>
      <c r="F185" s="300" t="str">
        <f t="shared" si="8"/>
        <v>否</v>
      </c>
      <c r="G185" s="178" t="str">
        <f t="shared" si="9"/>
        <v>项</v>
      </c>
    </row>
    <row r="186" ht="18.75" spans="1:7">
      <c r="A186" s="472">
        <v>2013105</v>
      </c>
      <c r="B186" s="329" t="s">
        <v>243</v>
      </c>
      <c r="C186" s="359">
        <v>77</v>
      </c>
      <c r="D186" s="359">
        <v>127</v>
      </c>
      <c r="E186" s="333">
        <f t="shared" si="5"/>
        <v>0.649</v>
      </c>
      <c r="F186" s="300" t="str">
        <f t="shared" si="8"/>
        <v>是</v>
      </c>
      <c r="G186" s="178" t="str">
        <f t="shared" si="9"/>
        <v>项</v>
      </c>
    </row>
    <row r="187" ht="18.75" spans="1:7">
      <c r="A187" s="472">
        <v>2013150</v>
      </c>
      <c r="B187" s="329" t="s">
        <v>146</v>
      </c>
      <c r="C187" s="359">
        <v>0</v>
      </c>
      <c r="D187" s="359">
        <v>0</v>
      </c>
      <c r="E187" s="333" t="str">
        <f t="shared" si="5"/>
        <v/>
      </c>
      <c r="F187" s="300" t="str">
        <f t="shared" si="8"/>
        <v>否</v>
      </c>
      <c r="G187" s="178" t="str">
        <f t="shared" si="9"/>
        <v>项</v>
      </c>
    </row>
    <row r="188" ht="37.5" spans="1:7">
      <c r="A188" s="472">
        <v>2013199</v>
      </c>
      <c r="B188" s="329" t="s">
        <v>244</v>
      </c>
      <c r="C188" s="359">
        <f>VLOOKUP(A188,'[3]44经开区'!$A$5:$C$1276,3,0)</f>
        <v>0</v>
      </c>
      <c r="D188" s="359">
        <f>VLOOKUP(A188,'[3]44经开区'!$A$4:$D$1276,4,0)</f>
        <v>0</v>
      </c>
      <c r="E188" s="333" t="str">
        <f t="shared" si="5"/>
        <v/>
      </c>
      <c r="F188" s="300" t="str">
        <f t="shared" si="8"/>
        <v>否</v>
      </c>
      <c r="G188" s="178" t="str">
        <f t="shared" si="9"/>
        <v>项</v>
      </c>
    </row>
    <row r="189" ht="18.75" spans="1:7">
      <c r="A189" s="471">
        <v>20132</v>
      </c>
      <c r="B189" s="325" t="s">
        <v>245</v>
      </c>
      <c r="C189" s="377">
        <f>SUBTOTAL(9,C190:C195)</f>
        <v>573</v>
      </c>
      <c r="D189" s="377">
        <f>SUBTOTAL(9,D190:D195)</f>
        <v>566</v>
      </c>
      <c r="E189" s="338">
        <f t="shared" si="5"/>
        <v>-0.012</v>
      </c>
      <c r="F189" s="300" t="str">
        <f t="shared" si="8"/>
        <v>是</v>
      </c>
      <c r="G189" s="178" t="str">
        <f t="shared" si="9"/>
        <v>款</v>
      </c>
    </row>
    <row r="190" ht="18.75" spans="1:7">
      <c r="A190" s="472">
        <v>2013201</v>
      </c>
      <c r="B190" s="329" t="s">
        <v>137</v>
      </c>
      <c r="C190" s="359">
        <v>452</v>
      </c>
      <c r="D190" s="359">
        <v>448</v>
      </c>
      <c r="E190" s="333">
        <f t="shared" ref="E190:E253" si="10">IF(C190&gt;0,D190/C190-1,IF(C190&lt;0,-(D190/C190-1),""))</f>
        <v>-0.009</v>
      </c>
      <c r="F190" s="300" t="str">
        <f t="shared" si="8"/>
        <v>是</v>
      </c>
      <c r="G190" s="178" t="str">
        <f t="shared" si="9"/>
        <v>项</v>
      </c>
    </row>
    <row r="191" ht="18.75" spans="1:7">
      <c r="A191" s="472">
        <v>2013202</v>
      </c>
      <c r="B191" s="329" t="s">
        <v>138</v>
      </c>
      <c r="C191" s="359">
        <v>74</v>
      </c>
      <c r="D191" s="359">
        <v>118</v>
      </c>
      <c r="E191" s="333">
        <f t="shared" si="10"/>
        <v>0.595</v>
      </c>
      <c r="F191" s="300" t="str">
        <f t="shared" si="8"/>
        <v>是</v>
      </c>
      <c r="G191" s="178" t="str">
        <f t="shared" si="9"/>
        <v>项</v>
      </c>
    </row>
    <row r="192" ht="18.75" spans="1:7">
      <c r="A192" s="472">
        <v>2013203</v>
      </c>
      <c r="B192" s="329" t="s">
        <v>139</v>
      </c>
      <c r="C192" s="359">
        <v>0</v>
      </c>
      <c r="D192" s="359">
        <v>0</v>
      </c>
      <c r="E192" s="333" t="str">
        <f t="shared" si="10"/>
        <v/>
      </c>
      <c r="F192" s="300" t="str">
        <f t="shared" si="8"/>
        <v>否</v>
      </c>
      <c r="G192" s="178" t="str">
        <f t="shared" si="9"/>
        <v>项</v>
      </c>
    </row>
    <row r="193" ht="18.75" spans="1:7">
      <c r="A193" s="472">
        <v>2013204</v>
      </c>
      <c r="B193" s="329" t="s">
        <v>246</v>
      </c>
      <c r="C193" s="359">
        <v>0</v>
      </c>
      <c r="D193" s="359">
        <v>0</v>
      </c>
      <c r="E193" s="333" t="str">
        <f t="shared" si="10"/>
        <v/>
      </c>
      <c r="F193" s="300" t="str">
        <f t="shared" si="8"/>
        <v>否</v>
      </c>
      <c r="G193" s="178" t="str">
        <f t="shared" si="9"/>
        <v>项</v>
      </c>
    </row>
    <row r="194" ht="18.75" spans="1:7">
      <c r="A194" s="472">
        <v>2013250</v>
      </c>
      <c r="B194" s="329" t="s">
        <v>146</v>
      </c>
      <c r="C194" s="359">
        <v>0</v>
      </c>
      <c r="D194" s="359">
        <v>0</v>
      </c>
      <c r="E194" s="333" t="str">
        <f t="shared" si="10"/>
        <v/>
      </c>
      <c r="F194" s="300" t="str">
        <f t="shared" si="8"/>
        <v>否</v>
      </c>
      <c r="G194" s="178" t="str">
        <f t="shared" si="9"/>
        <v>项</v>
      </c>
    </row>
    <row r="195" ht="18.75" spans="1:7">
      <c r="A195" s="472">
        <v>2013299</v>
      </c>
      <c r="B195" s="329" t="s">
        <v>247</v>
      </c>
      <c r="C195" s="359">
        <v>47</v>
      </c>
      <c r="D195" s="359">
        <v>0</v>
      </c>
      <c r="E195" s="333">
        <f t="shared" si="10"/>
        <v>-1</v>
      </c>
      <c r="F195" s="300" t="str">
        <f t="shared" ref="F195:F258" si="11">IF(LEN(A195)=3,"是",IF(B195&lt;&gt;"",IF(SUM(C195:D195)&lt;&gt;0,"是","否"),"是"))</f>
        <v>是</v>
      </c>
      <c r="G195" s="178" t="str">
        <f t="shared" ref="G195:G258" si="12">IF(LEN(A195)=3,"类",IF(LEN(A195)=5,"款","项"))</f>
        <v>项</v>
      </c>
    </row>
    <row r="196" ht="18.75" spans="1:7">
      <c r="A196" s="471">
        <v>20133</v>
      </c>
      <c r="B196" s="325" t="s">
        <v>248</v>
      </c>
      <c r="C196" s="377">
        <f>SUBTOTAL(9,C197:C202)</f>
        <v>302</v>
      </c>
      <c r="D196" s="377">
        <f>SUBTOTAL(9,D197:D202)</f>
        <v>470</v>
      </c>
      <c r="E196" s="338">
        <f t="shared" si="10"/>
        <v>0.556</v>
      </c>
      <c r="F196" s="300" t="str">
        <f t="shared" si="11"/>
        <v>是</v>
      </c>
      <c r="G196" s="178" t="str">
        <f t="shared" si="12"/>
        <v>款</v>
      </c>
    </row>
    <row r="197" ht="18.75" spans="1:7">
      <c r="A197" s="472">
        <v>2013301</v>
      </c>
      <c r="B197" s="329" t="s">
        <v>137</v>
      </c>
      <c r="C197" s="359">
        <f>VLOOKUP(A197,'[3]44经开区'!$A$5:$C$1276,3,0)</f>
        <v>0</v>
      </c>
      <c r="D197" s="359">
        <f>VLOOKUP(A197,'[3]44经开区'!$A$4:$D$1276,4,0)</f>
        <v>0</v>
      </c>
      <c r="E197" s="333" t="str">
        <f t="shared" si="10"/>
        <v/>
      </c>
      <c r="F197" s="300" t="str">
        <f t="shared" si="11"/>
        <v>否</v>
      </c>
      <c r="G197" s="178" t="str">
        <f t="shared" si="12"/>
        <v>项</v>
      </c>
    </row>
    <row r="198" ht="18.75" spans="1:7">
      <c r="A198" s="472">
        <v>2013302</v>
      </c>
      <c r="B198" s="329" t="s">
        <v>138</v>
      </c>
      <c r="C198" s="359">
        <f>VLOOKUP(A198,'[3]44经开区'!$A$5:$C$1276,3,0)</f>
        <v>0</v>
      </c>
      <c r="D198" s="359">
        <f>VLOOKUP(A198,'[3]44经开区'!$A$4:$D$1276,4,0)</f>
        <v>0</v>
      </c>
      <c r="E198" s="333" t="str">
        <f t="shared" si="10"/>
        <v/>
      </c>
      <c r="F198" s="300" t="str">
        <f t="shared" si="11"/>
        <v>否</v>
      </c>
      <c r="G198" s="178" t="str">
        <f t="shared" si="12"/>
        <v>项</v>
      </c>
    </row>
    <row r="199" ht="18.75" spans="1:7">
      <c r="A199" s="472">
        <v>2013303</v>
      </c>
      <c r="B199" s="329" t="s">
        <v>139</v>
      </c>
      <c r="C199" s="359">
        <f>VLOOKUP(A199,'[3]44经开区'!$A$5:$C$1276,3,0)</f>
        <v>0</v>
      </c>
      <c r="D199" s="359">
        <f>VLOOKUP(A199,'[3]44经开区'!$A$4:$D$1276,4,0)</f>
        <v>0</v>
      </c>
      <c r="E199" s="333" t="str">
        <f t="shared" si="10"/>
        <v/>
      </c>
      <c r="F199" s="300" t="str">
        <f t="shared" si="11"/>
        <v>否</v>
      </c>
      <c r="G199" s="178" t="str">
        <f t="shared" si="12"/>
        <v>项</v>
      </c>
    </row>
    <row r="200" ht="18.75" spans="1:7">
      <c r="A200" s="472">
        <v>2013304</v>
      </c>
      <c r="B200" s="329" t="s">
        <v>249</v>
      </c>
      <c r="C200" s="359">
        <v>300</v>
      </c>
      <c r="D200" s="359">
        <v>460</v>
      </c>
      <c r="E200" s="333">
        <f t="shared" si="10"/>
        <v>0.533</v>
      </c>
      <c r="F200" s="300" t="str">
        <f t="shared" si="11"/>
        <v>是</v>
      </c>
      <c r="G200" s="178" t="str">
        <f t="shared" si="12"/>
        <v>项</v>
      </c>
    </row>
    <row r="201" ht="18.75" spans="1:7">
      <c r="A201" s="472">
        <v>2013350</v>
      </c>
      <c r="B201" s="329" t="s">
        <v>146</v>
      </c>
      <c r="C201" s="359">
        <v>0</v>
      </c>
      <c r="D201" s="359">
        <v>0</v>
      </c>
      <c r="E201" s="333" t="str">
        <f t="shared" si="10"/>
        <v/>
      </c>
      <c r="F201" s="300" t="str">
        <f t="shared" si="11"/>
        <v>否</v>
      </c>
      <c r="G201" s="178" t="str">
        <f t="shared" si="12"/>
        <v>项</v>
      </c>
    </row>
    <row r="202" ht="18.75" spans="1:7">
      <c r="A202" s="472">
        <v>2013399</v>
      </c>
      <c r="B202" s="329" t="s">
        <v>250</v>
      </c>
      <c r="C202" s="359">
        <v>2</v>
      </c>
      <c r="D202" s="359">
        <v>10</v>
      </c>
      <c r="E202" s="333">
        <f t="shared" si="10"/>
        <v>4</v>
      </c>
      <c r="F202" s="300" t="str">
        <f t="shared" si="11"/>
        <v>是</v>
      </c>
      <c r="G202" s="178" t="str">
        <f t="shared" si="12"/>
        <v>项</v>
      </c>
    </row>
    <row r="203" ht="18.75" spans="1:7">
      <c r="A203" s="471">
        <v>20134</v>
      </c>
      <c r="B203" s="325" t="s">
        <v>251</v>
      </c>
      <c r="C203" s="377">
        <f>SUBTOTAL(9,C204:C210)</f>
        <v>12</v>
      </c>
      <c r="D203" s="377">
        <f>SUBTOTAL(9,D204:D210)</f>
        <v>13</v>
      </c>
      <c r="E203" s="338">
        <f t="shared" si="10"/>
        <v>0.083</v>
      </c>
      <c r="F203" s="300" t="str">
        <f t="shared" si="11"/>
        <v>是</v>
      </c>
      <c r="G203" s="178" t="str">
        <f t="shared" si="12"/>
        <v>款</v>
      </c>
    </row>
    <row r="204" ht="18.75" spans="1:7">
      <c r="A204" s="472">
        <v>2013401</v>
      </c>
      <c r="B204" s="329" t="s">
        <v>137</v>
      </c>
      <c r="C204" s="359">
        <f>VLOOKUP(A204,'[3]44经开区'!$A$5:$C$1276,3,0)</f>
        <v>0</v>
      </c>
      <c r="D204" s="359">
        <f>VLOOKUP(A204,'[3]44经开区'!$A$4:$D$1276,4,0)</f>
        <v>0</v>
      </c>
      <c r="E204" s="333" t="str">
        <f t="shared" si="10"/>
        <v/>
      </c>
      <c r="F204" s="300" t="str">
        <f t="shared" si="11"/>
        <v>否</v>
      </c>
      <c r="G204" s="178" t="str">
        <f t="shared" si="12"/>
        <v>项</v>
      </c>
    </row>
    <row r="205" ht="18.75" spans="1:7">
      <c r="A205" s="472">
        <v>2013402</v>
      </c>
      <c r="B205" s="329" t="s">
        <v>138</v>
      </c>
      <c r="C205" s="359">
        <f>VLOOKUP(A205,'[3]44经开区'!$A$5:$C$1276,3,0)</f>
        <v>0</v>
      </c>
      <c r="D205" s="359">
        <v>10</v>
      </c>
      <c r="E205" s="333" t="str">
        <f t="shared" si="10"/>
        <v/>
      </c>
      <c r="F205" s="300" t="str">
        <f t="shared" si="11"/>
        <v>是</v>
      </c>
      <c r="G205" s="178" t="str">
        <f t="shared" si="12"/>
        <v>项</v>
      </c>
    </row>
    <row r="206" ht="18.75" spans="1:7">
      <c r="A206" s="472">
        <v>2013403</v>
      </c>
      <c r="B206" s="329" t="s">
        <v>139</v>
      </c>
      <c r="C206" s="359">
        <f>VLOOKUP(A206,'[3]44经开区'!$A$5:$C$1276,3,0)</f>
        <v>0</v>
      </c>
      <c r="D206" s="359">
        <f>VLOOKUP(A206,'[3]44经开区'!$A$4:$D$1276,4,0)</f>
        <v>0</v>
      </c>
      <c r="E206" s="333" t="str">
        <f t="shared" si="10"/>
        <v/>
      </c>
      <c r="F206" s="300" t="str">
        <f t="shared" si="11"/>
        <v>否</v>
      </c>
      <c r="G206" s="178" t="str">
        <f t="shared" si="12"/>
        <v>项</v>
      </c>
    </row>
    <row r="207" ht="18.75" spans="1:7">
      <c r="A207" s="472">
        <v>2013404</v>
      </c>
      <c r="B207" s="329" t="s">
        <v>252</v>
      </c>
      <c r="C207" s="359">
        <f>VLOOKUP(A207,'[3]44经开区'!$A$5:$C$1276,3,0)</f>
        <v>0</v>
      </c>
      <c r="D207" s="359">
        <f>VLOOKUP(A207,'[3]44经开区'!$A$4:$D$1276,4,0)</f>
        <v>0</v>
      </c>
      <c r="E207" s="333" t="str">
        <f t="shared" si="10"/>
        <v/>
      </c>
      <c r="F207" s="300" t="str">
        <f t="shared" si="11"/>
        <v>否</v>
      </c>
      <c r="G207" s="178" t="str">
        <f t="shared" si="12"/>
        <v>项</v>
      </c>
    </row>
    <row r="208" ht="18.75" spans="1:7">
      <c r="A208" s="472">
        <v>2013405</v>
      </c>
      <c r="B208" s="329" t="s">
        <v>253</v>
      </c>
      <c r="C208" s="359">
        <f>VLOOKUP(A208,'[3]44经开区'!$A$5:$C$1276,3,0)</f>
        <v>0</v>
      </c>
      <c r="D208" s="359">
        <f>VLOOKUP(A208,'[3]44经开区'!$A$4:$D$1276,4,0)</f>
        <v>0</v>
      </c>
      <c r="E208" s="333" t="str">
        <f t="shared" si="10"/>
        <v/>
      </c>
      <c r="F208" s="300" t="str">
        <f t="shared" si="11"/>
        <v>否</v>
      </c>
      <c r="G208" s="178" t="str">
        <f t="shared" si="12"/>
        <v>项</v>
      </c>
    </row>
    <row r="209" ht="18.75" spans="1:7">
      <c r="A209" s="472">
        <v>2013450</v>
      </c>
      <c r="B209" s="329" t="s">
        <v>146</v>
      </c>
      <c r="C209" s="359">
        <f>VLOOKUP(A209,'[3]44经开区'!$A$5:$C$1276,3,0)</f>
        <v>0</v>
      </c>
      <c r="D209" s="359">
        <f>VLOOKUP(A209,'[3]44经开区'!$A$4:$D$1276,4,0)</f>
        <v>0</v>
      </c>
      <c r="E209" s="333" t="str">
        <f t="shared" si="10"/>
        <v/>
      </c>
      <c r="F209" s="300" t="str">
        <f t="shared" si="11"/>
        <v>否</v>
      </c>
      <c r="G209" s="178" t="str">
        <f t="shared" si="12"/>
        <v>项</v>
      </c>
    </row>
    <row r="210" ht="18.75" spans="1:7">
      <c r="A210" s="472">
        <v>2013499</v>
      </c>
      <c r="B210" s="329" t="s">
        <v>254</v>
      </c>
      <c r="C210" s="359">
        <v>12</v>
      </c>
      <c r="D210" s="359">
        <v>3</v>
      </c>
      <c r="E210" s="333">
        <f t="shared" si="10"/>
        <v>-0.75</v>
      </c>
      <c r="F210" s="300" t="str">
        <f t="shared" si="11"/>
        <v>是</v>
      </c>
      <c r="G210" s="178" t="str">
        <f t="shared" si="12"/>
        <v>项</v>
      </c>
    </row>
    <row r="211" ht="18.75" spans="1:7">
      <c r="A211" s="471">
        <v>20135</v>
      </c>
      <c r="B211" s="325" t="s">
        <v>255</v>
      </c>
      <c r="C211" s="377">
        <f>VLOOKUP(A211,'[3]44经开区'!$A$5:$C$1276,3,0)</f>
        <v>0</v>
      </c>
      <c r="D211" s="377">
        <f>VLOOKUP(A211,'[3]44经开区'!$A$4:$D$1276,4,0)</f>
        <v>0</v>
      </c>
      <c r="E211" s="338" t="str">
        <f t="shared" si="10"/>
        <v/>
      </c>
      <c r="F211" s="300" t="str">
        <f t="shared" si="11"/>
        <v>否</v>
      </c>
      <c r="G211" s="178" t="str">
        <f t="shared" si="12"/>
        <v>款</v>
      </c>
    </row>
    <row r="212" ht="18.75" spans="1:7">
      <c r="A212" s="472">
        <v>2013501</v>
      </c>
      <c r="B212" s="329" t="s">
        <v>137</v>
      </c>
      <c r="C212" s="359">
        <f>VLOOKUP(A212,'[3]44经开区'!$A$5:$C$1276,3,0)</f>
        <v>0</v>
      </c>
      <c r="D212" s="359">
        <f>VLOOKUP(A212,'[3]44经开区'!$A$4:$D$1276,4,0)</f>
        <v>0</v>
      </c>
      <c r="E212" s="333" t="str">
        <f t="shared" si="10"/>
        <v/>
      </c>
      <c r="F212" s="300" t="str">
        <f t="shared" si="11"/>
        <v>否</v>
      </c>
      <c r="G212" s="178" t="str">
        <f t="shared" si="12"/>
        <v>项</v>
      </c>
    </row>
    <row r="213" ht="18.75" spans="1:7">
      <c r="A213" s="472">
        <v>2013502</v>
      </c>
      <c r="B213" s="329" t="s">
        <v>138</v>
      </c>
      <c r="C213" s="359">
        <f>VLOOKUP(A213,'[3]44经开区'!$A$5:$C$1276,3,0)</f>
        <v>0</v>
      </c>
      <c r="D213" s="359">
        <f>VLOOKUP(A213,'[3]44经开区'!$A$4:$D$1276,4,0)</f>
        <v>0</v>
      </c>
      <c r="E213" s="333" t="str">
        <f t="shared" si="10"/>
        <v/>
      </c>
      <c r="F213" s="300" t="str">
        <f t="shared" si="11"/>
        <v>否</v>
      </c>
      <c r="G213" s="178" t="str">
        <f t="shared" si="12"/>
        <v>项</v>
      </c>
    </row>
    <row r="214" ht="18.75" spans="1:7">
      <c r="A214" s="472">
        <v>2013503</v>
      </c>
      <c r="B214" s="329" t="s">
        <v>139</v>
      </c>
      <c r="C214" s="359">
        <f>VLOOKUP(A214,'[3]44经开区'!$A$5:$C$1276,3,0)</f>
        <v>0</v>
      </c>
      <c r="D214" s="359">
        <f>VLOOKUP(A214,'[3]44经开区'!$A$4:$D$1276,4,0)</f>
        <v>0</v>
      </c>
      <c r="E214" s="333" t="str">
        <f t="shared" si="10"/>
        <v/>
      </c>
      <c r="F214" s="300" t="str">
        <f t="shared" si="11"/>
        <v>否</v>
      </c>
      <c r="G214" s="178" t="str">
        <f t="shared" si="12"/>
        <v>项</v>
      </c>
    </row>
    <row r="215" ht="18.75" spans="1:7">
      <c r="A215" s="472">
        <v>2013550</v>
      </c>
      <c r="B215" s="329" t="s">
        <v>146</v>
      </c>
      <c r="C215" s="359">
        <f>VLOOKUP(A215,'[3]44经开区'!$A$5:$C$1276,3,0)</f>
        <v>0</v>
      </c>
      <c r="D215" s="359">
        <f>VLOOKUP(A215,'[3]44经开区'!$A$4:$D$1276,4,0)</f>
        <v>0</v>
      </c>
      <c r="E215" s="333" t="str">
        <f t="shared" si="10"/>
        <v/>
      </c>
      <c r="F215" s="300" t="str">
        <f t="shared" si="11"/>
        <v>否</v>
      </c>
      <c r="G215" s="178" t="str">
        <f t="shared" si="12"/>
        <v>项</v>
      </c>
    </row>
    <row r="216" ht="18.75" spans="1:7">
      <c r="A216" s="472">
        <v>2013599</v>
      </c>
      <c r="B216" s="329" t="s">
        <v>256</v>
      </c>
      <c r="C216" s="359">
        <f>VLOOKUP(A216,'[3]44经开区'!$A$5:$C$1276,3,0)</f>
        <v>0</v>
      </c>
      <c r="D216" s="359">
        <f>VLOOKUP(A216,'[3]44经开区'!$A$4:$D$1276,4,0)</f>
        <v>0</v>
      </c>
      <c r="E216" s="333" t="str">
        <f t="shared" si="10"/>
        <v/>
      </c>
      <c r="F216" s="300" t="str">
        <f t="shared" si="11"/>
        <v>否</v>
      </c>
      <c r="G216" s="178" t="str">
        <f t="shared" si="12"/>
        <v>项</v>
      </c>
    </row>
    <row r="217" ht="18.75" spans="1:7">
      <c r="A217" s="471">
        <v>20136</v>
      </c>
      <c r="B217" s="325" t="s">
        <v>257</v>
      </c>
      <c r="C217" s="377">
        <f>VLOOKUP(A217,'[3]44经开区'!$A$5:$C$1276,3,0)</f>
        <v>0</v>
      </c>
      <c r="D217" s="377">
        <f>VLOOKUP(A217,'[3]44经开区'!$A$4:$D$1276,4,0)</f>
        <v>0</v>
      </c>
      <c r="E217" s="338" t="str">
        <f t="shared" si="10"/>
        <v/>
      </c>
      <c r="F217" s="300" t="str">
        <f t="shared" si="11"/>
        <v>否</v>
      </c>
      <c r="G217" s="178" t="str">
        <f t="shared" si="12"/>
        <v>款</v>
      </c>
    </row>
    <row r="218" ht="18.75" spans="1:7">
      <c r="A218" s="472">
        <v>2013601</v>
      </c>
      <c r="B218" s="329" t="s">
        <v>137</v>
      </c>
      <c r="C218" s="359">
        <f>VLOOKUP(A218,'[3]44经开区'!$A$5:$C$1276,3,0)</f>
        <v>0</v>
      </c>
      <c r="D218" s="359">
        <f>VLOOKUP(A218,'[3]44经开区'!$A$4:$D$1276,4,0)</f>
        <v>0</v>
      </c>
      <c r="E218" s="333" t="str">
        <f t="shared" si="10"/>
        <v/>
      </c>
      <c r="F218" s="300" t="str">
        <f t="shared" si="11"/>
        <v>否</v>
      </c>
      <c r="G218" s="178" t="str">
        <f t="shared" si="12"/>
        <v>项</v>
      </c>
    </row>
    <row r="219" ht="18.75" spans="1:7">
      <c r="A219" s="472">
        <v>2013602</v>
      </c>
      <c r="B219" s="329" t="s">
        <v>138</v>
      </c>
      <c r="C219" s="359">
        <f>VLOOKUP(A219,'[3]44经开区'!$A$5:$C$1276,3,0)</f>
        <v>0</v>
      </c>
      <c r="D219" s="359">
        <f>VLOOKUP(A219,'[3]44经开区'!$A$4:$D$1276,4,0)</f>
        <v>0</v>
      </c>
      <c r="E219" s="333" t="str">
        <f t="shared" si="10"/>
        <v/>
      </c>
      <c r="F219" s="300" t="str">
        <f t="shared" si="11"/>
        <v>否</v>
      </c>
      <c r="G219" s="178" t="str">
        <f t="shared" si="12"/>
        <v>项</v>
      </c>
    </row>
    <row r="220" ht="18.75" spans="1:7">
      <c r="A220" s="472">
        <v>2013603</v>
      </c>
      <c r="B220" s="329" t="s">
        <v>139</v>
      </c>
      <c r="C220" s="359">
        <f>VLOOKUP(A220,'[3]44经开区'!$A$5:$C$1276,3,0)</f>
        <v>0</v>
      </c>
      <c r="D220" s="359">
        <f>VLOOKUP(A220,'[3]44经开区'!$A$4:$D$1276,4,0)</f>
        <v>0</v>
      </c>
      <c r="E220" s="333" t="str">
        <f t="shared" si="10"/>
        <v/>
      </c>
      <c r="F220" s="300" t="str">
        <f t="shared" si="11"/>
        <v>否</v>
      </c>
      <c r="G220" s="178" t="str">
        <f t="shared" si="12"/>
        <v>项</v>
      </c>
    </row>
    <row r="221" ht="18.75" spans="1:7">
      <c r="A221" s="472">
        <v>2013650</v>
      </c>
      <c r="B221" s="329" t="s">
        <v>146</v>
      </c>
      <c r="C221" s="359">
        <f>VLOOKUP(A221,'[3]44经开区'!$A$5:$C$1276,3,0)</f>
        <v>0</v>
      </c>
      <c r="D221" s="359">
        <f>VLOOKUP(A221,'[3]44经开区'!$A$4:$D$1276,4,0)</f>
        <v>0</v>
      </c>
      <c r="E221" s="333" t="str">
        <f t="shared" si="10"/>
        <v/>
      </c>
      <c r="F221" s="300" t="str">
        <f t="shared" si="11"/>
        <v>否</v>
      </c>
      <c r="G221" s="178" t="str">
        <f t="shared" si="12"/>
        <v>项</v>
      </c>
    </row>
    <row r="222" ht="18.75" spans="1:7">
      <c r="A222" s="472">
        <v>2013699</v>
      </c>
      <c r="B222" s="329" t="s">
        <v>258</v>
      </c>
      <c r="C222" s="359">
        <f>VLOOKUP(A222,'[3]44经开区'!$A$5:$C$1276,3,0)</f>
        <v>0</v>
      </c>
      <c r="D222" s="359">
        <f>VLOOKUP(A222,'[3]44经开区'!$A$4:$D$1276,4,0)</f>
        <v>0</v>
      </c>
      <c r="E222" s="333" t="str">
        <f t="shared" si="10"/>
        <v/>
      </c>
      <c r="F222" s="300" t="str">
        <f t="shared" si="11"/>
        <v>否</v>
      </c>
      <c r="G222" s="178" t="str">
        <f t="shared" si="12"/>
        <v>项</v>
      </c>
    </row>
    <row r="223" ht="18.75" spans="1:7">
      <c r="A223" s="471">
        <v>20137</v>
      </c>
      <c r="B223" s="325" t="s">
        <v>259</v>
      </c>
      <c r="C223" s="377">
        <f>VLOOKUP(A223,'[3]44经开区'!$A$5:$C$1276,3,0)</f>
        <v>0</v>
      </c>
      <c r="D223" s="377">
        <f>VLOOKUP(A223,'[3]44经开区'!$A$4:$D$1276,4,0)</f>
        <v>0</v>
      </c>
      <c r="E223" s="338" t="str">
        <f t="shared" si="10"/>
        <v/>
      </c>
      <c r="F223" s="300" t="str">
        <f t="shared" si="11"/>
        <v>否</v>
      </c>
      <c r="G223" s="178" t="str">
        <f t="shared" si="12"/>
        <v>款</v>
      </c>
    </row>
    <row r="224" ht="18.75" spans="1:7">
      <c r="A224" s="472">
        <v>2013701</v>
      </c>
      <c r="B224" s="329" t="s">
        <v>137</v>
      </c>
      <c r="C224" s="359">
        <f>VLOOKUP(A224,'[3]44经开区'!$A$5:$C$1276,3,0)</f>
        <v>0</v>
      </c>
      <c r="D224" s="359">
        <f>VLOOKUP(A224,'[3]44经开区'!$A$4:$D$1276,4,0)</f>
        <v>0</v>
      </c>
      <c r="E224" s="333" t="str">
        <f t="shared" si="10"/>
        <v/>
      </c>
      <c r="F224" s="300" t="str">
        <f t="shared" si="11"/>
        <v>否</v>
      </c>
      <c r="G224" s="178" t="str">
        <f t="shared" si="12"/>
        <v>项</v>
      </c>
    </row>
    <row r="225" ht="18.75" spans="1:7">
      <c r="A225" s="472">
        <v>2013702</v>
      </c>
      <c r="B225" s="329" t="s">
        <v>138</v>
      </c>
      <c r="C225" s="359">
        <f>VLOOKUP(A225,'[3]44经开区'!$A$5:$C$1276,3,0)</f>
        <v>0</v>
      </c>
      <c r="D225" s="359">
        <f>VLOOKUP(A225,'[3]44经开区'!$A$4:$D$1276,4,0)</f>
        <v>0</v>
      </c>
      <c r="E225" s="333" t="str">
        <f t="shared" si="10"/>
        <v/>
      </c>
      <c r="F225" s="300" t="str">
        <f t="shared" si="11"/>
        <v>否</v>
      </c>
      <c r="G225" s="178" t="str">
        <f t="shared" si="12"/>
        <v>项</v>
      </c>
    </row>
    <row r="226" ht="18.75" spans="1:7">
      <c r="A226" s="472">
        <v>2013703</v>
      </c>
      <c r="B226" s="329" t="s">
        <v>139</v>
      </c>
      <c r="C226" s="359">
        <f>VLOOKUP(A226,'[3]44经开区'!$A$5:$C$1276,3,0)</f>
        <v>0</v>
      </c>
      <c r="D226" s="359">
        <f>VLOOKUP(A226,'[3]44经开区'!$A$4:$D$1276,4,0)</f>
        <v>0</v>
      </c>
      <c r="E226" s="333" t="str">
        <f t="shared" si="10"/>
        <v/>
      </c>
      <c r="F226" s="300" t="str">
        <f t="shared" si="11"/>
        <v>否</v>
      </c>
      <c r="G226" s="178" t="str">
        <f t="shared" si="12"/>
        <v>项</v>
      </c>
    </row>
    <row r="227" ht="18.75" spans="1:7">
      <c r="A227" s="472">
        <v>2013704</v>
      </c>
      <c r="B227" s="329" t="s">
        <v>260</v>
      </c>
      <c r="C227" s="359">
        <f>VLOOKUP(A227,'[3]44经开区'!$A$5:$C$1276,3,0)</f>
        <v>0</v>
      </c>
      <c r="D227" s="359">
        <f>VLOOKUP(A227,'[3]44经开区'!$A$4:$D$1276,4,0)</f>
        <v>0</v>
      </c>
      <c r="E227" s="333" t="str">
        <f t="shared" si="10"/>
        <v/>
      </c>
      <c r="F227" s="300" t="str">
        <f t="shared" si="11"/>
        <v>否</v>
      </c>
      <c r="G227" s="178" t="str">
        <f t="shared" si="12"/>
        <v>项</v>
      </c>
    </row>
    <row r="228" ht="18.75" spans="1:7">
      <c r="A228" s="472">
        <v>2013750</v>
      </c>
      <c r="B228" s="329" t="s">
        <v>146</v>
      </c>
      <c r="C228" s="359">
        <f>VLOOKUP(A228,'[3]44经开区'!$A$5:$C$1276,3,0)</f>
        <v>0</v>
      </c>
      <c r="D228" s="359">
        <f>VLOOKUP(A228,'[3]44经开区'!$A$4:$D$1276,4,0)</f>
        <v>0</v>
      </c>
      <c r="E228" s="333" t="str">
        <f t="shared" si="10"/>
        <v/>
      </c>
      <c r="F228" s="300" t="str">
        <f t="shared" si="11"/>
        <v>否</v>
      </c>
      <c r="G228" s="178" t="str">
        <f t="shared" si="12"/>
        <v>项</v>
      </c>
    </row>
    <row r="229" ht="18.75" spans="1:7">
      <c r="A229" s="472">
        <v>2013799</v>
      </c>
      <c r="B229" s="329" t="s">
        <v>261</v>
      </c>
      <c r="C229" s="359">
        <f>VLOOKUP(A229,'[3]44经开区'!$A$5:$C$1276,3,0)</f>
        <v>0</v>
      </c>
      <c r="D229" s="359">
        <f>VLOOKUP(A229,'[3]44经开区'!$A$4:$D$1276,4,0)</f>
        <v>0</v>
      </c>
      <c r="E229" s="333" t="str">
        <f t="shared" si="10"/>
        <v/>
      </c>
      <c r="F229" s="300" t="str">
        <f t="shared" si="11"/>
        <v>否</v>
      </c>
      <c r="G229" s="178" t="str">
        <f t="shared" si="12"/>
        <v>项</v>
      </c>
    </row>
    <row r="230" ht="18.75" spans="1:7">
      <c r="A230" s="471">
        <v>20138</v>
      </c>
      <c r="B230" s="325" t="s">
        <v>262</v>
      </c>
      <c r="C230" s="377">
        <f>SUBTOTAL(9,C231:C244)</f>
        <v>561</v>
      </c>
      <c r="D230" s="377">
        <f>SUBTOTAL(9,D231:D244)</f>
        <v>472</v>
      </c>
      <c r="E230" s="338">
        <f t="shared" si="10"/>
        <v>-0.159</v>
      </c>
      <c r="F230" s="300" t="str">
        <f t="shared" si="11"/>
        <v>是</v>
      </c>
      <c r="G230" s="178" t="str">
        <f t="shared" si="12"/>
        <v>款</v>
      </c>
    </row>
    <row r="231" ht="18.75" spans="1:7">
      <c r="A231" s="472">
        <v>2013801</v>
      </c>
      <c r="B231" s="329" t="s">
        <v>137</v>
      </c>
      <c r="C231" s="359">
        <v>387</v>
      </c>
      <c r="D231" s="359">
        <v>359</v>
      </c>
      <c r="E231" s="333">
        <f t="shared" si="10"/>
        <v>-0.072</v>
      </c>
      <c r="F231" s="300" t="str">
        <f t="shared" si="11"/>
        <v>是</v>
      </c>
      <c r="G231" s="178" t="str">
        <f t="shared" si="12"/>
        <v>项</v>
      </c>
    </row>
    <row r="232" ht="18.75" spans="1:7">
      <c r="A232" s="472">
        <v>2013802</v>
      </c>
      <c r="B232" s="329" t="s">
        <v>138</v>
      </c>
      <c r="C232" s="359">
        <v>17</v>
      </c>
      <c r="D232" s="359">
        <v>10</v>
      </c>
      <c r="E232" s="333">
        <f t="shared" si="10"/>
        <v>-0.412</v>
      </c>
      <c r="F232" s="300" t="str">
        <f t="shared" si="11"/>
        <v>是</v>
      </c>
      <c r="G232" s="178" t="str">
        <f t="shared" si="12"/>
        <v>项</v>
      </c>
    </row>
    <row r="233" ht="18.75" spans="1:7">
      <c r="A233" s="472">
        <v>2013803</v>
      </c>
      <c r="B233" s="329" t="s">
        <v>139</v>
      </c>
      <c r="C233" s="359">
        <v>0</v>
      </c>
      <c r="D233" s="359">
        <v>0</v>
      </c>
      <c r="E233" s="333" t="str">
        <f t="shared" si="10"/>
        <v/>
      </c>
      <c r="F233" s="300" t="str">
        <f t="shared" si="11"/>
        <v>否</v>
      </c>
      <c r="G233" s="178" t="str">
        <f t="shared" si="12"/>
        <v>项</v>
      </c>
    </row>
    <row r="234" ht="18.75" spans="1:7">
      <c r="A234" s="472">
        <v>2013804</v>
      </c>
      <c r="B234" s="329" t="s">
        <v>263</v>
      </c>
      <c r="C234" s="359">
        <v>0</v>
      </c>
      <c r="D234" s="359">
        <v>2</v>
      </c>
      <c r="E234" s="333" t="str">
        <f t="shared" si="10"/>
        <v/>
      </c>
      <c r="F234" s="300" t="str">
        <f t="shared" si="11"/>
        <v>是</v>
      </c>
      <c r="G234" s="178" t="str">
        <f t="shared" si="12"/>
        <v>项</v>
      </c>
    </row>
    <row r="235" ht="18.75" spans="1:7">
      <c r="A235" s="472">
        <v>2013805</v>
      </c>
      <c r="B235" s="329" t="s">
        <v>264</v>
      </c>
      <c r="C235" s="359">
        <v>5</v>
      </c>
      <c r="D235" s="359">
        <v>15</v>
      </c>
      <c r="E235" s="333">
        <f t="shared" si="10"/>
        <v>2</v>
      </c>
      <c r="F235" s="300" t="str">
        <f t="shared" si="11"/>
        <v>是</v>
      </c>
      <c r="G235" s="178" t="str">
        <f t="shared" si="12"/>
        <v>项</v>
      </c>
    </row>
    <row r="236" ht="18.75" spans="1:7">
      <c r="A236" s="472">
        <v>2013808</v>
      </c>
      <c r="B236" s="329" t="s">
        <v>178</v>
      </c>
      <c r="C236" s="359">
        <v>0</v>
      </c>
      <c r="D236" s="359">
        <v>0</v>
      </c>
      <c r="E236" s="333" t="str">
        <f t="shared" si="10"/>
        <v/>
      </c>
      <c r="F236" s="300" t="str">
        <f t="shared" si="11"/>
        <v>否</v>
      </c>
      <c r="G236" s="178" t="str">
        <f t="shared" si="12"/>
        <v>项</v>
      </c>
    </row>
    <row r="237" ht="18.75" spans="1:7">
      <c r="A237" s="472">
        <v>2013810</v>
      </c>
      <c r="B237" s="329" t="s">
        <v>265</v>
      </c>
      <c r="C237" s="359">
        <v>0</v>
      </c>
      <c r="D237" s="359">
        <v>0</v>
      </c>
      <c r="E237" s="333" t="str">
        <f t="shared" si="10"/>
        <v/>
      </c>
      <c r="F237" s="300" t="str">
        <f t="shared" si="11"/>
        <v>否</v>
      </c>
      <c r="G237" s="178" t="str">
        <f t="shared" si="12"/>
        <v>项</v>
      </c>
    </row>
    <row r="238" ht="18.75" spans="1:7">
      <c r="A238" s="472">
        <v>2013812</v>
      </c>
      <c r="B238" s="329" t="s">
        <v>266</v>
      </c>
      <c r="C238" s="359">
        <v>1</v>
      </c>
      <c r="D238" s="359">
        <v>0</v>
      </c>
      <c r="E238" s="333">
        <f t="shared" si="10"/>
        <v>-1</v>
      </c>
      <c r="F238" s="300" t="str">
        <f t="shared" si="11"/>
        <v>是</v>
      </c>
      <c r="G238" s="178" t="str">
        <f t="shared" si="12"/>
        <v>项</v>
      </c>
    </row>
    <row r="239" ht="18.75" spans="1:7">
      <c r="A239" s="472">
        <v>2013813</v>
      </c>
      <c r="B239" s="329" t="s">
        <v>267</v>
      </c>
      <c r="C239" s="359">
        <v>0</v>
      </c>
      <c r="D239" s="359">
        <v>0</v>
      </c>
      <c r="E239" s="333" t="str">
        <f t="shared" si="10"/>
        <v/>
      </c>
      <c r="F239" s="300" t="str">
        <f t="shared" si="11"/>
        <v>否</v>
      </c>
      <c r="G239" s="178" t="str">
        <f t="shared" si="12"/>
        <v>项</v>
      </c>
    </row>
    <row r="240" ht="18.75" spans="1:7">
      <c r="A240" s="472">
        <v>2013814</v>
      </c>
      <c r="B240" s="329" t="s">
        <v>268</v>
      </c>
      <c r="C240" s="359">
        <v>0</v>
      </c>
      <c r="D240" s="359">
        <v>0</v>
      </c>
      <c r="E240" s="333" t="str">
        <f t="shared" si="10"/>
        <v/>
      </c>
      <c r="F240" s="300" t="str">
        <f t="shared" si="11"/>
        <v>否</v>
      </c>
      <c r="G240" s="178" t="str">
        <f t="shared" si="12"/>
        <v>项</v>
      </c>
    </row>
    <row r="241" ht="18.75" spans="1:7">
      <c r="A241" s="472">
        <v>2013815</v>
      </c>
      <c r="B241" s="329" t="s">
        <v>269</v>
      </c>
      <c r="C241" s="359">
        <v>95</v>
      </c>
      <c r="D241" s="359">
        <v>46</v>
      </c>
      <c r="E241" s="333">
        <f t="shared" si="10"/>
        <v>-0.516</v>
      </c>
      <c r="F241" s="300" t="str">
        <f t="shared" si="11"/>
        <v>是</v>
      </c>
      <c r="G241" s="178" t="str">
        <f t="shared" si="12"/>
        <v>项</v>
      </c>
    </row>
    <row r="242" ht="18.75" spans="1:7">
      <c r="A242" s="472">
        <v>2013816</v>
      </c>
      <c r="B242" s="329" t="s">
        <v>270</v>
      </c>
      <c r="C242" s="359">
        <v>52</v>
      </c>
      <c r="D242" s="359">
        <v>40</v>
      </c>
      <c r="E242" s="333">
        <f t="shared" si="10"/>
        <v>-0.231</v>
      </c>
      <c r="F242" s="300" t="str">
        <f t="shared" si="11"/>
        <v>是</v>
      </c>
      <c r="G242" s="178" t="str">
        <f t="shared" si="12"/>
        <v>项</v>
      </c>
    </row>
    <row r="243" ht="18.75" spans="1:7">
      <c r="A243" s="472">
        <v>2013850</v>
      </c>
      <c r="B243" s="329" t="s">
        <v>146</v>
      </c>
      <c r="C243" s="359">
        <v>0</v>
      </c>
      <c r="D243" s="359">
        <v>0</v>
      </c>
      <c r="E243" s="333" t="str">
        <f t="shared" si="10"/>
        <v/>
      </c>
      <c r="F243" s="300" t="str">
        <f t="shared" si="11"/>
        <v>否</v>
      </c>
      <c r="G243" s="178" t="str">
        <f t="shared" si="12"/>
        <v>项</v>
      </c>
    </row>
    <row r="244" ht="18.75" spans="1:7">
      <c r="A244" s="472">
        <v>2013899</v>
      </c>
      <c r="B244" s="329" t="s">
        <v>271</v>
      </c>
      <c r="C244" s="359">
        <v>4</v>
      </c>
      <c r="D244" s="359">
        <v>0</v>
      </c>
      <c r="E244" s="333">
        <f t="shared" si="10"/>
        <v>-1</v>
      </c>
      <c r="F244" s="300" t="str">
        <f t="shared" si="11"/>
        <v>是</v>
      </c>
      <c r="G244" s="178" t="str">
        <f t="shared" si="12"/>
        <v>项</v>
      </c>
    </row>
    <row r="245" ht="18.75" spans="1:6">
      <c r="A245" s="471">
        <v>20139</v>
      </c>
      <c r="B245" s="325" t="s">
        <v>272</v>
      </c>
      <c r="C245" s="377">
        <v>9</v>
      </c>
      <c r="D245" s="377">
        <v>276</v>
      </c>
      <c r="E245" s="338"/>
      <c r="F245" s="300"/>
    </row>
    <row r="246" ht="18.75" spans="1:6">
      <c r="A246" s="472">
        <v>2013901</v>
      </c>
      <c r="B246" s="329" t="s">
        <v>137</v>
      </c>
      <c r="C246" s="359"/>
      <c r="D246" s="359"/>
      <c r="E246" s="333"/>
      <c r="F246" s="300"/>
    </row>
    <row r="247" ht="18.75" spans="1:6">
      <c r="A247" s="472">
        <v>2013902</v>
      </c>
      <c r="B247" s="329" t="s">
        <v>138</v>
      </c>
      <c r="C247" s="359"/>
      <c r="D247" s="359"/>
      <c r="E247" s="333"/>
      <c r="F247" s="300"/>
    </row>
    <row r="248" ht="18.75" spans="1:6">
      <c r="A248" s="472">
        <v>2013903</v>
      </c>
      <c r="B248" s="329" t="s">
        <v>139</v>
      </c>
      <c r="C248" s="359"/>
      <c r="D248" s="359"/>
      <c r="E248" s="333"/>
      <c r="F248" s="300"/>
    </row>
    <row r="249" ht="18.75" spans="1:6">
      <c r="A249" s="472">
        <v>2013904</v>
      </c>
      <c r="B249" s="329" t="s">
        <v>243</v>
      </c>
      <c r="C249" s="359">
        <v>9</v>
      </c>
      <c r="D249" s="359">
        <v>276</v>
      </c>
      <c r="E249" s="333"/>
      <c r="F249" s="300"/>
    </row>
    <row r="250" ht="18.75" spans="1:6">
      <c r="A250" s="472">
        <v>2013950</v>
      </c>
      <c r="B250" s="329" t="s">
        <v>146</v>
      </c>
      <c r="C250" s="359"/>
      <c r="D250" s="359"/>
      <c r="E250" s="333"/>
      <c r="F250" s="300"/>
    </row>
    <row r="251" ht="18.75" spans="1:6">
      <c r="A251" s="472">
        <v>2013999</v>
      </c>
      <c r="B251" s="329" t="s">
        <v>273</v>
      </c>
      <c r="C251" s="359"/>
      <c r="D251" s="359"/>
      <c r="E251" s="333"/>
      <c r="F251" s="300"/>
    </row>
    <row r="252" ht="18.75" spans="1:6">
      <c r="A252" s="471">
        <v>20140</v>
      </c>
      <c r="B252" s="325" t="s">
        <v>274</v>
      </c>
      <c r="C252" s="377">
        <v>6</v>
      </c>
      <c r="D252" s="377">
        <v>0</v>
      </c>
      <c r="E252" s="338"/>
      <c r="F252" s="300"/>
    </row>
    <row r="253" ht="18.75" spans="1:6">
      <c r="A253" s="472">
        <v>2014001</v>
      </c>
      <c r="B253" s="329" t="s">
        <v>137</v>
      </c>
      <c r="C253" s="359"/>
      <c r="D253" s="359"/>
      <c r="E253" s="333"/>
      <c r="F253" s="300"/>
    </row>
    <row r="254" ht="18.75" spans="1:6">
      <c r="A254" s="472">
        <v>2014002</v>
      </c>
      <c r="B254" s="329" t="s">
        <v>138</v>
      </c>
      <c r="C254" s="359"/>
      <c r="D254" s="359"/>
      <c r="E254" s="333"/>
      <c r="F254" s="300"/>
    </row>
    <row r="255" ht="18.75" spans="1:6">
      <c r="A255" s="472">
        <v>2014003</v>
      </c>
      <c r="B255" s="329" t="s">
        <v>139</v>
      </c>
      <c r="C255" s="359"/>
      <c r="D255" s="359"/>
      <c r="E255" s="333"/>
      <c r="F255" s="300"/>
    </row>
    <row r="256" ht="18.75" spans="1:6">
      <c r="A256" s="472">
        <v>2014004</v>
      </c>
      <c r="B256" s="329" t="s">
        <v>275</v>
      </c>
      <c r="C256" s="359">
        <v>6</v>
      </c>
      <c r="D256" s="359"/>
      <c r="E256" s="333"/>
      <c r="F256" s="300"/>
    </row>
    <row r="257" ht="18.75" spans="1:7">
      <c r="A257" s="471">
        <v>20199</v>
      </c>
      <c r="B257" s="325" t="s">
        <v>276</v>
      </c>
      <c r="C257" s="377">
        <f>SUBTOTAL(9,C258:C259)</f>
        <v>12</v>
      </c>
      <c r="D257" s="377">
        <f>VLOOKUP(A257,'[3]44经开区'!$A$4:$D$1276,4,0)</f>
        <v>0</v>
      </c>
      <c r="E257" s="338">
        <f t="shared" ref="E257:E265" si="13">IF(C257&gt;0,D257/C257-1,IF(C257&lt;0,-(D257/C257-1),""))</f>
        <v>-1</v>
      </c>
      <c r="F257" s="300" t="str">
        <f t="shared" ref="F257:F279" si="14">IF(LEN(A257)=3,"是",IF(B257&lt;&gt;"",IF(SUM(C257:D257)&lt;&gt;0,"是","否"),"是"))</f>
        <v>是</v>
      </c>
      <c r="G257" s="178" t="str">
        <f t="shared" ref="G257:G279" si="15">IF(LEN(A257)=3,"类",IF(LEN(A257)=5,"款","项"))</f>
        <v>款</v>
      </c>
    </row>
    <row r="258" ht="18.75" spans="1:7">
      <c r="A258" s="472">
        <v>2019901</v>
      </c>
      <c r="B258" s="329" t="s">
        <v>277</v>
      </c>
      <c r="C258" s="359">
        <f>VLOOKUP(A258,'[3]44经开区'!$A$5:$C$1276,3,0)</f>
        <v>0</v>
      </c>
      <c r="D258" s="359">
        <f>VLOOKUP(A258,'[3]44经开区'!$A$4:$D$1276,4,0)</f>
        <v>0</v>
      </c>
      <c r="E258" s="333" t="str">
        <f t="shared" si="13"/>
        <v/>
      </c>
      <c r="F258" s="300" t="str">
        <f t="shared" si="14"/>
        <v>否</v>
      </c>
      <c r="G258" s="178" t="str">
        <f t="shared" si="15"/>
        <v>项</v>
      </c>
    </row>
    <row r="259" ht="18.75" spans="1:7">
      <c r="A259" s="472">
        <v>2019999</v>
      </c>
      <c r="B259" s="329" t="s">
        <v>278</v>
      </c>
      <c r="C259" s="359">
        <v>12</v>
      </c>
      <c r="D259" s="359">
        <f>VLOOKUP(A259,'[3]44经开区'!$A$4:$D$1276,4,0)</f>
        <v>0</v>
      </c>
      <c r="E259" s="333">
        <f t="shared" si="13"/>
        <v>-1</v>
      </c>
      <c r="F259" s="300" t="str">
        <f t="shared" si="14"/>
        <v>是</v>
      </c>
      <c r="G259" s="178" t="str">
        <f t="shared" si="15"/>
        <v>项</v>
      </c>
    </row>
    <row r="260" ht="18.75" spans="1:7">
      <c r="A260" s="471">
        <v>202</v>
      </c>
      <c r="B260" s="325" t="s">
        <v>73</v>
      </c>
      <c r="C260" s="377">
        <f>VLOOKUP(A260,'[3]44经开区'!$A$5:$C$1276,3,0)</f>
        <v>0</v>
      </c>
      <c r="D260" s="377">
        <f>VLOOKUP(A260,'[3]44经开区'!$A$4:$D$1276,4,0)</f>
        <v>0</v>
      </c>
      <c r="E260" s="338" t="str">
        <f t="shared" si="13"/>
        <v/>
      </c>
      <c r="F260" s="300" t="str">
        <f t="shared" si="14"/>
        <v>是</v>
      </c>
      <c r="G260" s="178" t="str">
        <f t="shared" si="15"/>
        <v>类</v>
      </c>
    </row>
    <row r="261" ht="18.75" spans="1:7">
      <c r="A261" s="471">
        <v>20205</v>
      </c>
      <c r="B261" s="325" t="s">
        <v>279</v>
      </c>
      <c r="C261" s="377">
        <f>VLOOKUP(A261,'[3]44经开区'!$A$5:$C$1276,3,0)</f>
        <v>0</v>
      </c>
      <c r="D261" s="377">
        <f>VLOOKUP(A261,'[3]44经开区'!$A$4:$D$1276,4,0)</f>
        <v>0</v>
      </c>
      <c r="E261" s="338" t="str">
        <f t="shared" si="13"/>
        <v/>
      </c>
      <c r="F261" s="300" t="str">
        <f t="shared" si="14"/>
        <v>否</v>
      </c>
      <c r="G261" s="178" t="str">
        <f t="shared" si="15"/>
        <v>款</v>
      </c>
    </row>
    <row r="262" ht="18.75" spans="1:7">
      <c r="A262" s="471">
        <v>20299</v>
      </c>
      <c r="B262" s="325" t="s">
        <v>280</v>
      </c>
      <c r="C262" s="377">
        <f>VLOOKUP(A262,'[3]44经开区'!$A$5:$C$1276,3,0)</f>
        <v>0</v>
      </c>
      <c r="D262" s="377">
        <f>VLOOKUP(A262,'[3]44经开区'!$A$4:$D$1276,4,0)</f>
        <v>0</v>
      </c>
      <c r="E262" s="338" t="str">
        <f t="shared" si="13"/>
        <v/>
      </c>
      <c r="F262" s="300" t="str">
        <f t="shared" si="14"/>
        <v>否</v>
      </c>
      <c r="G262" s="178" t="str">
        <f t="shared" si="15"/>
        <v>款</v>
      </c>
    </row>
    <row r="263" ht="18.75" spans="1:7">
      <c r="A263" s="471">
        <v>203</v>
      </c>
      <c r="B263" s="325" t="s">
        <v>75</v>
      </c>
      <c r="C263" s="377">
        <f>VLOOKUP(A263,'[3]44经开区'!$A$5:$C$1276,3,0)</f>
        <v>0</v>
      </c>
      <c r="D263" s="377">
        <f>VLOOKUP(A263,'[3]44经开区'!$A$4:$D$1276,4,0)</f>
        <v>0</v>
      </c>
      <c r="E263" s="338" t="str">
        <f t="shared" si="13"/>
        <v/>
      </c>
      <c r="F263" s="300" t="str">
        <f t="shared" si="14"/>
        <v>是</v>
      </c>
      <c r="G263" s="178" t="str">
        <f t="shared" si="15"/>
        <v>类</v>
      </c>
    </row>
    <row r="264" ht="18.75" spans="1:7">
      <c r="A264" s="476">
        <v>20301</v>
      </c>
      <c r="B264" s="325" t="s">
        <v>281</v>
      </c>
      <c r="C264" s="377">
        <f>VLOOKUP(A264,'[3]44经开区'!$A$5:$C$1276,3,0)</f>
        <v>0</v>
      </c>
      <c r="D264" s="377">
        <f>VLOOKUP(A264,'[3]44经开区'!$A$4:$D$1276,4,0)</f>
        <v>0</v>
      </c>
      <c r="E264" s="338" t="str">
        <f t="shared" si="13"/>
        <v/>
      </c>
      <c r="F264" s="300" t="str">
        <f t="shared" si="14"/>
        <v>否</v>
      </c>
      <c r="G264" s="178" t="str">
        <f t="shared" si="15"/>
        <v>款</v>
      </c>
    </row>
    <row r="265" ht="18.75" spans="1:7">
      <c r="A265" s="477">
        <v>2030101</v>
      </c>
      <c r="B265" s="329" t="s">
        <v>282</v>
      </c>
      <c r="C265" s="359">
        <f>VLOOKUP(A265,'[3]44经开区'!$A$5:$C$1276,3,0)</f>
        <v>0</v>
      </c>
      <c r="D265" s="359">
        <f>VLOOKUP(A265,'[3]44经开区'!$A$4:$D$1276,4,0)</f>
        <v>0</v>
      </c>
      <c r="E265" s="333" t="str">
        <f t="shared" si="13"/>
        <v/>
      </c>
      <c r="F265" s="300" t="str">
        <f t="shared" si="14"/>
        <v>否</v>
      </c>
      <c r="G265" s="178" t="str">
        <f t="shared" si="15"/>
        <v>项</v>
      </c>
    </row>
    <row r="266" ht="18.75" spans="1:7">
      <c r="A266" s="476">
        <v>20304</v>
      </c>
      <c r="B266" s="325" t="s">
        <v>283</v>
      </c>
      <c r="C266" s="377">
        <f>VLOOKUP(A266,'[3]44经开区'!$A$5:$C$1276,3,0)</f>
        <v>0</v>
      </c>
      <c r="D266" s="377">
        <f>VLOOKUP(A266,'[3]44经开区'!$A$4:$D$1276,4,0)</f>
        <v>0</v>
      </c>
      <c r="E266" s="338" t="str">
        <f t="shared" ref="E266:E329" si="16">IF(C266&gt;0,D266/C266-1,IF(C266&lt;0,-(D266/C266-1),""))</f>
        <v/>
      </c>
      <c r="F266" s="300" t="str">
        <f t="shared" si="14"/>
        <v>否</v>
      </c>
      <c r="G266" s="178" t="str">
        <f t="shared" si="15"/>
        <v>款</v>
      </c>
    </row>
    <row r="267" ht="18.75" spans="1:7">
      <c r="A267" s="477">
        <v>2030401</v>
      </c>
      <c r="B267" s="329" t="s">
        <v>284</v>
      </c>
      <c r="C267" s="359">
        <f>VLOOKUP(A267,'[3]44经开区'!$A$5:$C$1276,3,0)</f>
        <v>0</v>
      </c>
      <c r="D267" s="359">
        <f>VLOOKUP(A267,'[3]44经开区'!$A$4:$D$1276,4,0)</f>
        <v>0</v>
      </c>
      <c r="E267" s="333" t="str">
        <f t="shared" si="16"/>
        <v/>
      </c>
      <c r="F267" s="300" t="str">
        <f t="shared" si="14"/>
        <v>否</v>
      </c>
      <c r="G267" s="178" t="str">
        <f t="shared" si="15"/>
        <v>项</v>
      </c>
    </row>
    <row r="268" ht="18.75" spans="1:7">
      <c r="A268" s="476">
        <v>20305</v>
      </c>
      <c r="B268" s="325" t="s">
        <v>285</v>
      </c>
      <c r="C268" s="377">
        <f>VLOOKUP(A268,'[3]44经开区'!$A$5:$C$1276,3,0)</f>
        <v>0</v>
      </c>
      <c r="D268" s="377">
        <f>VLOOKUP(A268,'[3]44经开区'!$A$4:$D$1276,4,0)</f>
        <v>0</v>
      </c>
      <c r="E268" s="338" t="str">
        <f t="shared" si="16"/>
        <v/>
      </c>
      <c r="F268" s="300" t="str">
        <f t="shared" si="14"/>
        <v>否</v>
      </c>
      <c r="G268" s="178" t="str">
        <f t="shared" si="15"/>
        <v>款</v>
      </c>
    </row>
    <row r="269" ht="18.75" spans="1:7">
      <c r="A269" s="477">
        <v>2030501</v>
      </c>
      <c r="B269" s="329" t="s">
        <v>286</v>
      </c>
      <c r="C269" s="359">
        <f>VLOOKUP(A269,'[3]44经开区'!$A$5:$C$1276,3,0)</f>
        <v>0</v>
      </c>
      <c r="D269" s="359">
        <f>VLOOKUP(A269,'[3]44经开区'!$A$4:$D$1276,4,0)</f>
        <v>0</v>
      </c>
      <c r="E269" s="333" t="str">
        <f t="shared" si="16"/>
        <v/>
      </c>
      <c r="F269" s="300" t="str">
        <f t="shared" si="14"/>
        <v>否</v>
      </c>
      <c r="G269" s="178" t="str">
        <f t="shared" si="15"/>
        <v>项</v>
      </c>
    </row>
    <row r="270" ht="18.75" spans="1:7">
      <c r="A270" s="471">
        <v>20306</v>
      </c>
      <c r="B270" s="325" t="s">
        <v>287</v>
      </c>
      <c r="C270" s="377">
        <f>VLOOKUP(A270,'[3]44经开区'!$A$5:$C$1276,3,0)</f>
        <v>0</v>
      </c>
      <c r="D270" s="377">
        <f>VLOOKUP(A270,'[3]44经开区'!$A$4:$D$1276,4,0)</f>
        <v>0</v>
      </c>
      <c r="E270" s="338" t="str">
        <f t="shared" si="16"/>
        <v/>
      </c>
      <c r="F270" s="300" t="str">
        <f t="shared" si="14"/>
        <v>否</v>
      </c>
      <c r="G270" s="178" t="str">
        <f t="shared" si="15"/>
        <v>款</v>
      </c>
    </row>
    <row r="271" ht="18.75" spans="1:7">
      <c r="A271" s="472">
        <v>2030601</v>
      </c>
      <c r="B271" s="329" t="s">
        <v>288</v>
      </c>
      <c r="C271" s="359">
        <f>VLOOKUP(A271,'[3]44经开区'!$A$5:$C$1276,3,0)</f>
        <v>0</v>
      </c>
      <c r="D271" s="359">
        <f>VLOOKUP(A271,'[3]44经开区'!$A$4:$D$1276,4,0)</f>
        <v>0</v>
      </c>
      <c r="E271" s="333" t="str">
        <f t="shared" si="16"/>
        <v/>
      </c>
      <c r="F271" s="300" t="str">
        <f t="shared" si="14"/>
        <v>否</v>
      </c>
      <c r="G271" s="178" t="str">
        <f t="shared" si="15"/>
        <v>项</v>
      </c>
    </row>
    <row r="272" ht="18.75" spans="1:7">
      <c r="A272" s="472">
        <v>2030602</v>
      </c>
      <c r="B272" s="329" t="s">
        <v>289</v>
      </c>
      <c r="C272" s="359">
        <f>VLOOKUP(A272,'[3]44经开区'!$A$5:$C$1276,3,0)</f>
        <v>0</v>
      </c>
      <c r="D272" s="359">
        <f>VLOOKUP(A272,'[3]44经开区'!$A$4:$D$1276,4,0)</f>
        <v>0</v>
      </c>
      <c r="E272" s="333" t="str">
        <f t="shared" si="16"/>
        <v/>
      </c>
      <c r="F272" s="300" t="str">
        <f t="shared" si="14"/>
        <v>否</v>
      </c>
      <c r="G272" s="178" t="str">
        <f t="shared" si="15"/>
        <v>项</v>
      </c>
    </row>
    <row r="273" ht="18.75" spans="1:7">
      <c r="A273" s="472">
        <v>2030603</v>
      </c>
      <c r="B273" s="329" t="s">
        <v>290</v>
      </c>
      <c r="C273" s="359">
        <f>VLOOKUP(A273,'[3]44经开区'!$A$5:$C$1276,3,0)</f>
        <v>0</v>
      </c>
      <c r="D273" s="359">
        <f>VLOOKUP(A273,'[3]44经开区'!$A$4:$D$1276,4,0)</f>
        <v>0</v>
      </c>
      <c r="E273" s="333" t="str">
        <f t="shared" si="16"/>
        <v/>
      </c>
      <c r="F273" s="300" t="str">
        <f t="shared" si="14"/>
        <v>否</v>
      </c>
      <c r="G273" s="178" t="str">
        <f t="shared" si="15"/>
        <v>项</v>
      </c>
    </row>
    <row r="274" ht="18.75" spans="1:7">
      <c r="A274" s="472">
        <v>2030604</v>
      </c>
      <c r="B274" s="329" t="s">
        <v>291</v>
      </c>
      <c r="C274" s="359">
        <f>VLOOKUP(A274,'[3]44经开区'!$A$5:$C$1276,3,0)</f>
        <v>0</v>
      </c>
      <c r="D274" s="359">
        <f>VLOOKUP(A274,'[3]44经开区'!$A$4:$D$1276,4,0)</f>
        <v>0</v>
      </c>
      <c r="E274" s="333" t="str">
        <f t="shared" si="16"/>
        <v/>
      </c>
      <c r="F274" s="300" t="str">
        <f t="shared" si="14"/>
        <v>否</v>
      </c>
      <c r="G274" s="178" t="str">
        <f t="shared" si="15"/>
        <v>项</v>
      </c>
    </row>
    <row r="275" ht="18.75" spans="1:7">
      <c r="A275" s="472">
        <v>2030607</v>
      </c>
      <c r="B275" s="329" t="s">
        <v>292</v>
      </c>
      <c r="C275" s="359">
        <f>VLOOKUP(A275,'[3]44经开区'!$A$5:$C$1276,3,0)</f>
        <v>0</v>
      </c>
      <c r="D275" s="359">
        <f>VLOOKUP(A275,'[3]44经开区'!$A$4:$D$1276,4,0)</f>
        <v>0</v>
      </c>
      <c r="E275" s="333" t="str">
        <f t="shared" si="16"/>
        <v/>
      </c>
      <c r="F275" s="300" t="str">
        <f t="shared" si="14"/>
        <v>否</v>
      </c>
      <c r="G275" s="178" t="str">
        <f t="shared" si="15"/>
        <v>项</v>
      </c>
    </row>
    <row r="276" ht="18.75" spans="1:7">
      <c r="A276" s="472">
        <v>2030608</v>
      </c>
      <c r="B276" s="329" t="s">
        <v>293</v>
      </c>
      <c r="C276" s="359">
        <f>VLOOKUP(A276,'[3]44经开区'!$A$5:$C$1276,3,0)</f>
        <v>0</v>
      </c>
      <c r="D276" s="359">
        <f>VLOOKUP(A276,'[3]44经开区'!$A$4:$D$1276,4,0)</f>
        <v>0</v>
      </c>
      <c r="E276" s="333" t="str">
        <f t="shared" si="16"/>
        <v/>
      </c>
      <c r="F276" s="300" t="str">
        <f t="shared" si="14"/>
        <v>否</v>
      </c>
      <c r="G276" s="178" t="str">
        <f t="shared" si="15"/>
        <v>项</v>
      </c>
    </row>
    <row r="277" ht="18.75" spans="1:7">
      <c r="A277" s="472">
        <v>2030699</v>
      </c>
      <c r="B277" s="329" t="s">
        <v>294</v>
      </c>
      <c r="C277" s="359">
        <f>VLOOKUP(A277,'[3]44经开区'!$A$5:$C$1276,3,0)</f>
        <v>0</v>
      </c>
      <c r="D277" s="359">
        <f>VLOOKUP(A277,'[3]44经开区'!$A$4:$D$1276,4,0)</f>
        <v>0</v>
      </c>
      <c r="E277" s="333" t="str">
        <f t="shared" si="16"/>
        <v/>
      </c>
      <c r="F277" s="300" t="str">
        <f t="shared" si="14"/>
        <v>否</v>
      </c>
      <c r="G277" s="178" t="str">
        <f t="shared" si="15"/>
        <v>项</v>
      </c>
    </row>
    <row r="278" ht="18.75" spans="1:7">
      <c r="A278" s="471">
        <v>20399</v>
      </c>
      <c r="B278" s="325" t="s">
        <v>295</v>
      </c>
      <c r="C278" s="377">
        <f>VLOOKUP(A278,'[3]44经开区'!$A$5:$C$1276,3,0)</f>
        <v>0</v>
      </c>
      <c r="D278" s="377">
        <f>VLOOKUP(A278,'[3]44经开区'!$A$4:$D$1276,4,0)</f>
        <v>0</v>
      </c>
      <c r="E278" s="338" t="str">
        <f t="shared" si="16"/>
        <v/>
      </c>
      <c r="F278" s="300" t="str">
        <f t="shared" si="14"/>
        <v>否</v>
      </c>
      <c r="G278" s="178" t="str">
        <f t="shared" si="15"/>
        <v>款</v>
      </c>
    </row>
    <row r="279" ht="18.75" spans="1:7">
      <c r="A279" s="477">
        <v>2039999</v>
      </c>
      <c r="B279" s="329" t="s">
        <v>296</v>
      </c>
      <c r="C279" s="359">
        <f>VLOOKUP(A279,'[3]44经开区'!$A$5:$C$1276,3,0)</f>
        <v>0</v>
      </c>
      <c r="D279" s="359">
        <f>VLOOKUP(A279,'[3]44经开区'!$A$4:$D$1276,4,0)</f>
        <v>0</v>
      </c>
      <c r="E279" s="333" t="str">
        <f t="shared" si="16"/>
        <v/>
      </c>
      <c r="F279" s="300" t="str">
        <f t="shared" si="14"/>
        <v>否</v>
      </c>
      <c r="G279" s="178" t="str">
        <f t="shared" si="15"/>
        <v>项</v>
      </c>
    </row>
    <row r="280" ht="18.75" spans="1:7">
      <c r="A280" s="471">
        <v>204</v>
      </c>
      <c r="B280" s="325" t="s">
        <v>77</v>
      </c>
      <c r="C280" s="377">
        <f>VLOOKUP(A280,'[3]44经开区'!$A$5:$C$1276,3,0)</f>
        <v>5459</v>
      </c>
      <c r="D280" s="377">
        <f>VLOOKUP(A280,'[3]44经开区'!$A$4:$D$1276,4,0)</f>
        <v>5816</v>
      </c>
      <c r="E280" s="338">
        <f t="shared" si="16"/>
        <v>0.065</v>
      </c>
      <c r="F280" s="300" t="str">
        <f t="shared" ref="F280:F330" si="17">IF(LEN(A280)=3,"是",IF(B280&lt;&gt;"",IF(SUM(C280:D280)&lt;&gt;0,"是","否"),"是"))</f>
        <v>是</v>
      </c>
      <c r="G280" s="178" t="str">
        <f t="shared" ref="G280:G330" si="18">IF(LEN(A280)=3,"类",IF(LEN(A280)=5,"款","项"))</f>
        <v>类</v>
      </c>
    </row>
    <row r="281" ht="18.75" spans="1:7">
      <c r="A281" s="471">
        <v>20401</v>
      </c>
      <c r="B281" s="325" t="s">
        <v>297</v>
      </c>
      <c r="C281" s="377">
        <f>VLOOKUP(A281,'[3]44经开区'!$A$5:$C$1276,3,0)</f>
        <v>0</v>
      </c>
      <c r="D281" s="377">
        <f>VLOOKUP(A281,'[3]44经开区'!$A$4:$D$1276,4,0)</f>
        <v>0</v>
      </c>
      <c r="E281" s="338" t="str">
        <f t="shared" si="16"/>
        <v/>
      </c>
      <c r="F281" s="300" t="str">
        <f t="shared" si="17"/>
        <v>否</v>
      </c>
      <c r="G281" s="178" t="str">
        <f t="shared" si="18"/>
        <v>款</v>
      </c>
    </row>
    <row r="282" ht="18.75" spans="1:7">
      <c r="A282" s="472">
        <v>2040101</v>
      </c>
      <c r="B282" s="329" t="s">
        <v>298</v>
      </c>
      <c r="C282" s="359">
        <f>VLOOKUP(A282,'[3]44经开区'!$A$5:$C$1276,3,0)</f>
        <v>0</v>
      </c>
      <c r="D282" s="359">
        <f>VLOOKUP(A282,'[3]44经开区'!$A$4:$D$1276,4,0)</f>
        <v>0</v>
      </c>
      <c r="E282" s="333" t="str">
        <f t="shared" si="16"/>
        <v/>
      </c>
      <c r="F282" s="300" t="str">
        <f t="shared" si="17"/>
        <v>否</v>
      </c>
      <c r="G282" s="178" t="str">
        <f t="shared" si="18"/>
        <v>项</v>
      </c>
    </row>
    <row r="283" ht="18.75" spans="1:7">
      <c r="A283" s="472">
        <v>2040199</v>
      </c>
      <c r="B283" s="329" t="s">
        <v>299</v>
      </c>
      <c r="C283" s="359">
        <f>VLOOKUP(A283,'[3]44经开区'!$A$5:$C$1276,3,0)</f>
        <v>0</v>
      </c>
      <c r="D283" s="359">
        <f>VLOOKUP(A283,'[3]44经开区'!$A$4:$D$1276,4,0)</f>
        <v>0</v>
      </c>
      <c r="E283" s="333" t="str">
        <f t="shared" si="16"/>
        <v/>
      </c>
      <c r="F283" s="300" t="str">
        <f t="shared" si="17"/>
        <v>否</v>
      </c>
      <c r="G283" s="178" t="str">
        <f t="shared" si="18"/>
        <v>项</v>
      </c>
    </row>
    <row r="284" ht="18.75" spans="1:7">
      <c r="A284" s="471">
        <v>20402</v>
      </c>
      <c r="B284" s="325" t="s">
        <v>300</v>
      </c>
      <c r="C284" s="377">
        <f>VLOOKUP(A284,'[3]44经开区'!$A$5:$C$1276,3,0)</f>
        <v>5442</v>
      </c>
      <c r="D284" s="377">
        <f>VLOOKUP(A284,'[3]44经开区'!$A$4:$D$1276,4,0)</f>
        <v>5795</v>
      </c>
      <c r="E284" s="338">
        <f t="shared" si="16"/>
        <v>0.065</v>
      </c>
      <c r="F284" s="300" t="str">
        <f t="shared" si="17"/>
        <v>是</v>
      </c>
      <c r="G284" s="178" t="str">
        <f t="shared" si="18"/>
        <v>款</v>
      </c>
    </row>
    <row r="285" ht="18.75" spans="1:7">
      <c r="A285" s="472">
        <v>2040201</v>
      </c>
      <c r="B285" s="329" t="s">
        <v>137</v>
      </c>
      <c r="C285" s="359">
        <v>3483</v>
      </c>
      <c r="D285" s="359">
        <v>3503</v>
      </c>
      <c r="E285" s="333">
        <f t="shared" si="16"/>
        <v>0.006</v>
      </c>
      <c r="F285" s="300" t="str">
        <f t="shared" si="17"/>
        <v>是</v>
      </c>
      <c r="G285" s="178" t="str">
        <f t="shared" si="18"/>
        <v>项</v>
      </c>
    </row>
    <row r="286" ht="18.75" spans="1:7">
      <c r="A286" s="472">
        <v>2040202</v>
      </c>
      <c r="B286" s="329" t="s">
        <v>138</v>
      </c>
      <c r="C286" s="359">
        <v>251</v>
      </c>
      <c r="D286" s="359">
        <v>607</v>
      </c>
      <c r="E286" s="333">
        <f t="shared" si="16"/>
        <v>1.418</v>
      </c>
      <c r="F286" s="300" t="str">
        <f t="shared" si="17"/>
        <v>是</v>
      </c>
      <c r="G286" s="178" t="str">
        <f t="shared" si="18"/>
        <v>项</v>
      </c>
    </row>
    <row r="287" ht="18.75" spans="1:7">
      <c r="A287" s="472">
        <v>2040203</v>
      </c>
      <c r="B287" s="329" t="s">
        <v>139</v>
      </c>
      <c r="C287" s="359">
        <v>0</v>
      </c>
      <c r="D287" s="359">
        <v>0</v>
      </c>
      <c r="E287" s="333" t="str">
        <f t="shared" si="16"/>
        <v/>
      </c>
      <c r="F287" s="300" t="str">
        <f t="shared" si="17"/>
        <v>否</v>
      </c>
      <c r="G287" s="178" t="str">
        <f t="shared" si="18"/>
        <v>项</v>
      </c>
    </row>
    <row r="288" ht="18.75" spans="1:7">
      <c r="A288" s="472">
        <v>2040219</v>
      </c>
      <c r="B288" s="329" t="s">
        <v>178</v>
      </c>
      <c r="C288" s="359">
        <v>690</v>
      </c>
      <c r="D288" s="359">
        <v>705</v>
      </c>
      <c r="E288" s="333">
        <f t="shared" si="16"/>
        <v>0.022</v>
      </c>
      <c r="F288" s="300" t="str">
        <f t="shared" si="17"/>
        <v>是</v>
      </c>
      <c r="G288" s="178" t="str">
        <f t="shared" si="18"/>
        <v>项</v>
      </c>
    </row>
    <row r="289" ht="18.75" spans="1:7">
      <c r="A289" s="472">
        <v>2040220</v>
      </c>
      <c r="B289" s="329" t="s">
        <v>301</v>
      </c>
      <c r="C289" s="359">
        <v>188</v>
      </c>
      <c r="D289" s="359">
        <v>0</v>
      </c>
      <c r="E289" s="333">
        <f t="shared" si="16"/>
        <v>-1</v>
      </c>
      <c r="F289" s="300" t="str">
        <f t="shared" si="17"/>
        <v>是</v>
      </c>
      <c r="G289" s="178" t="str">
        <f t="shared" si="18"/>
        <v>项</v>
      </c>
    </row>
    <row r="290" ht="18.75" spans="1:7">
      <c r="A290" s="472">
        <v>2040221</v>
      </c>
      <c r="B290" s="329" t="s">
        <v>302</v>
      </c>
      <c r="C290" s="359">
        <v>0</v>
      </c>
      <c r="D290" s="359">
        <v>0</v>
      </c>
      <c r="E290" s="333" t="str">
        <f t="shared" si="16"/>
        <v/>
      </c>
      <c r="F290" s="300" t="str">
        <f t="shared" si="17"/>
        <v>否</v>
      </c>
      <c r="G290" s="178" t="str">
        <f t="shared" si="18"/>
        <v>项</v>
      </c>
    </row>
    <row r="291" ht="18.75" spans="1:7">
      <c r="A291" s="472">
        <v>2040222</v>
      </c>
      <c r="B291" s="329" t="s">
        <v>303</v>
      </c>
      <c r="C291" s="359">
        <v>0</v>
      </c>
      <c r="D291" s="359">
        <v>0</v>
      </c>
      <c r="E291" s="333" t="str">
        <f t="shared" si="16"/>
        <v/>
      </c>
      <c r="F291" s="300" t="str">
        <f t="shared" si="17"/>
        <v>否</v>
      </c>
      <c r="G291" s="178" t="str">
        <f t="shared" si="18"/>
        <v>项</v>
      </c>
    </row>
    <row r="292" ht="18.75" spans="1:7">
      <c r="A292" s="472">
        <v>2040223</v>
      </c>
      <c r="B292" s="329" t="s">
        <v>304</v>
      </c>
      <c r="C292" s="359">
        <v>0</v>
      </c>
      <c r="D292" s="359">
        <v>0</v>
      </c>
      <c r="E292" s="333" t="str">
        <f t="shared" si="16"/>
        <v/>
      </c>
      <c r="F292" s="300" t="str">
        <f t="shared" si="17"/>
        <v>否</v>
      </c>
      <c r="G292" s="178" t="str">
        <f t="shared" si="18"/>
        <v>项</v>
      </c>
    </row>
    <row r="293" ht="18.75" spans="1:7">
      <c r="A293" s="472">
        <v>2040250</v>
      </c>
      <c r="B293" s="329" t="s">
        <v>146</v>
      </c>
      <c r="C293" s="359">
        <v>0</v>
      </c>
      <c r="D293" s="359">
        <v>0</v>
      </c>
      <c r="E293" s="333" t="str">
        <f t="shared" si="16"/>
        <v/>
      </c>
      <c r="F293" s="300" t="str">
        <f t="shared" si="17"/>
        <v>否</v>
      </c>
      <c r="G293" s="178" t="str">
        <f t="shared" si="18"/>
        <v>项</v>
      </c>
    </row>
    <row r="294" ht="18.75" spans="1:7">
      <c r="A294" s="472">
        <v>2040299</v>
      </c>
      <c r="B294" s="329" t="s">
        <v>305</v>
      </c>
      <c r="C294" s="359">
        <v>830</v>
      </c>
      <c r="D294" s="359">
        <v>980</v>
      </c>
      <c r="E294" s="333">
        <f t="shared" si="16"/>
        <v>0.181</v>
      </c>
      <c r="F294" s="300" t="str">
        <f t="shared" si="17"/>
        <v>是</v>
      </c>
      <c r="G294" s="178" t="str">
        <f t="shared" si="18"/>
        <v>项</v>
      </c>
    </row>
    <row r="295" ht="18.75" spans="1:7">
      <c r="A295" s="471">
        <v>20403</v>
      </c>
      <c r="B295" s="325" t="s">
        <v>306</v>
      </c>
      <c r="C295" s="377">
        <f>VLOOKUP(A295,'[3]44经开区'!$A$5:$C$1276,3,0)</f>
        <v>0</v>
      </c>
      <c r="D295" s="377">
        <f>VLOOKUP(A295,'[3]44经开区'!$A$4:$D$1276,4,0)</f>
        <v>0</v>
      </c>
      <c r="E295" s="338" t="str">
        <f t="shared" si="16"/>
        <v/>
      </c>
      <c r="F295" s="300" t="str">
        <f t="shared" si="17"/>
        <v>否</v>
      </c>
      <c r="G295" s="178" t="str">
        <f t="shared" si="18"/>
        <v>款</v>
      </c>
    </row>
    <row r="296" ht="18.75" spans="1:7">
      <c r="A296" s="472">
        <v>2040301</v>
      </c>
      <c r="B296" s="329" t="s">
        <v>137</v>
      </c>
      <c r="C296" s="359">
        <f>VLOOKUP(A296,'[3]44经开区'!$A$5:$C$1276,3,0)</f>
        <v>0</v>
      </c>
      <c r="D296" s="359">
        <f>VLOOKUP(A296,'[3]44经开区'!$A$4:$D$1276,4,0)</f>
        <v>0</v>
      </c>
      <c r="E296" s="333" t="str">
        <f t="shared" si="16"/>
        <v/>
      </c>
      <c r="F296" s="300" t="str">
        <f t="shared" si="17"/>
        <v>否</v>
      </c>
      <c r="G296" s="178" t="str">
        <f t="shared" si="18"/>
        <v>项</v>
      </c>
    </row>
    <row r="297" ht="18.75" spans="1:7">
      <c r="A297" s="472">
        <v>2040302</v>
      </c>
      <c r="B297" s="329" t="s">
        <v>138</v>
      </c>
      <c r="C297" s="359">
        <f>VLOOKUP(A297,'[3]44经开区'!$A$5:$C$1276,3,0)</f>
        <v>0</v>
      </c>
      <c r="D297" s="359">
        <f>VLOOKUP(A297,'[3]44经开区'!$A$4:$D$1276,4,0)</f>
        <v>0</v>
      </c>
      <c r="E297" s="333" t="str">
        <f t="shared" si="16"/>
        <v/>
      </c>
      <c r="F297" s="300" t="str">
        <f t="shared" si="17"/>
        <v>否</v>
      </c>
      <c r="G297" s="178" t="str">
        <f t="shared" si="18"/>
        <v>项</v>
      </c>
    </row>
    <row r="298" ht="18.75" spans="1:7">
      <c r="A298" s="472">
        <v>2040303</v>
      </c>
      <c r="B298" s="329" t="s">
        <v>139</v>
      </c>
      <c r="C298" s="359">
        <f>VLOOKUP(A298,'[3]44经开区'!$A$5:$C$1276,3,0)</f>
        <v>0</v>
      </c>
      <c r="D298" s="359">
        <f>VLOOKUP(A298,'[3]44经开区'!$A$4:$D$1276,4,0)</f>
        <v>0</v>
      </c>
      <c r="E298" s="333" t="str">
        <f t="shared" si="16"/>
        <v/>
      </c>
      <c r="F298" s="300" t="str">
        <f t="shared" si="17"/>
        <v>否</v>
      </c>
      <c r="G298" s="178" t="str">
        <f t="shared" si="18"/>
        <v>项</v>
      </c>
    </row>
    <row r="299" ht="18.75" spans="1:7">
      <c r="A299" s="472">
        <v>2040304</v>
      </c>
      <c r="B299" s="329" t="s">
        <v>307</v>
      </c>
      <c r="C299" s="359">
        <f>VLOOKUP(A299,'[3]44经开区'!$A$5:$C$1276,3,0)</f>
        <v>0</v>
      </c>
      <c r="D299" s="359">
        <f>VLOOKUP(A299,'[3]44经开区'!$A$4:$D$1276,4,0)</f>
        <v>0</v>
      </c>
      <c r="E299" s="333" t="str">
        <f t="shared" si="16"/>
        <v/>
      </c>
      <c r="F299" s="300" t="str">
        <f t="shared" si="17"/>
        <v>否</v>
      </c>
      <c r="G299" s="178" t="str">
        <f t="shared" si="18"/>
        <v>项</v>
      </c>
    </row>
    <row r="300" ht="18.75" spans="1:7">
      <c r="A300" s="472">
        <v>2040350</v>
      </c>
      <c r="B300" s="329" t="s">
        <v>146</v>
      </c>
      <c r="C300" s="359">
        <f>VLOOKUP(A300,'[3]44经开区'!$A$5:$C$1276,3,0)</f>
        <v>0</v>
      </c>
      <c r="D300" s="359">
        <f>VLOOKUP(A300,'[3]44经开区'!$A$4:$D$1276,4,0)</f>
        <v>0</v>
      </c>
      <c r="E300" s="333" t="str">
        <f t="shared" si="16"/>
        <v/>
      </c>
      <c r="F300" s="300" t="str">
        <f t="shared" si="17"/>
        <v>否</v>
      </c>
      <c r="G300" s="178" t="str">
        <f t="shared" si="18"/>
        <v>项</v>
      </c>
    </row>
    <row r="301" ht="18.75" spans="1:7">
      <c r="A301" s="472">
        <v>2040399</v>
      </c>
      <c r="B301" s="329" t="s">
        <v>308</v>
      </c>
      <c r="C301" s="359">
        <f>VLOOKUP(A301,'[3]44经开区'!$A$5:$C$1276,3,0)</f>
        <v>0</v>
      </c>
      <c r="D301" s="359">
        <f>VLOOKUP(A301,'[3]44经开区'!$A$4:$D$1276,4,0)</f>
        <v>0</v>
      </c>
      <c r="E301" s="333" t="str">
        <f t="shared" si="16"/>
        <v/>
      </c>
      <c r="F301" s="300" t="str">
        <f t="shared" si="17"/>
        <v>否</v>
      </c>
      <c r="G301" s="178" t="str">
        <f t="shared" si="18"/>
        <v>项</v>
      </c>
    </row>
    <row r="302" ht="18.75" spans="1:7">
      <c r="A302" s="471">
        <v>20404</v>
      </c>
      <c r="B302" s="325" t="s">
        <v>309</v>
      </c>
      <c r="C302" s="377">
        <f>VLOOKUP(A302,'[3]44经开区'!$A$5:$C$1276,3,0)</f>
        <v>0</v>
      </c>
      <c r="D302" s="377">
        <f>VLOOKUP(A302,'[3]44经开区'!$A$4:$D$1276,4,0)</f>
        <v>0</v>
      </c>
      <c r="E302" s="338" t="str">
        <f t="shared" si="16"/>
        <v/>
      </c>
      <c r="F302" s="300" t="str">
        <f t="shared" si="17"/>
        <v>否</v>
      </c>
      <c r="G302" s="178" t="str">
        <f t="shared" si="18"/>
        <v>款</v>
      </c>
    </row>
    <row r="303" ht="18.75" spans="1:7">
      <c r="A303" s="472">
        <v>2040401</v>
      </c>
      <c r="B303" s="329" t="s">
        <v>137</v>
      </c>
      <c r="C303" s="359">
        <f>VLOOKUP(A303,'[3]44经开区'!$A$5:$C$1276,3,0)</f>
        <v>0</v>
      </c>
      <c r="D303" s="359">
        <f>VLOOKUP(A303,'[3]44经开区'!$A$4:$D$1276,4,0)</f>
        <v>0</v>
      </c>
      <c r="E303" s="333" t="str">
        <f t="shared" si="16"/>
        <v/>
      </c>
      <c r="F303" s="300" t="str">
        <f t="shared" si="17"/>
        <v>否</v>
      </c>
      <c r="G303" s="178" t="str">
        <f t="shared" si="18"/>
        <v>项</v>
      </c>
    </row>
    <row r="304" ht="18.75" spans="1:7">
      <c r="A304" s="472">
        <v>2040402</v>
      </c>
      <c r="B304" s="329" t="s">
        <v>138</v>
      </c>
      <c r="C304" s="359">
        <f>VLOOKUP(A304,'[3]44经开区'!$A$5:$C$1276,3,0)</f>
        <v>0</v>
      </c>
      <c r="D304" s="359">
        <f>VLOOKUP(A304,'[3]44经开区'!$A$4:$D$1276,4,0)</f>
        <v>0</v>
      </c>
      <c r="E304" s="333" t="str">
        <f t="shared" si="16"/>
        <v/>
      </c>
      <c r="F304" s="300" t="str">
        <f t="shared" si="17"/>
        <v>否</v>
      </c>
      <c r="G304" s="178" t="str">
        <f t="shared" si="18"/>
        <v>项</v>
      </c>
    </row>
    <row r="305" ht="18.75" spans="1:7">
      <c r="A305" s="472">
        <v>2040403</v>
      </c>
      <c r="B305" s="329" t="s">
        <v>139</v>
      </c>
      <c r="C305" s="359">
        <f>VLOOKUP(A305,'[3]44经开区'!$A$5:$C$1276,3,0)</f>
        <v>0</v>
      </c>
      <c r="D305" s="359">
        <f>VLOOKUP(A305,'[3]44经开区'!$A$4:$D$1276,4,0)</f>
        <v>0</v>
      </c>
      <c r="E305" s="333" t="str">
        <f t="shared" si="16"/>
        <v/>
      </c>
      <c r="F305" s="300" t="str">
        <f t="shared" si="17"/>
        <v>否</v>
      </c>
      <c r="G305" s="178" t="str">
        <f t="shared" si="18"/>
        <v>项</v>
      </c>
    </row>
    <row r="306" ht="18.75" spans="1:7">
      <c r="A306" s="472">
        <v>2040409</v>
      </c>
      <c r="B306" s="329" t="s">
        <v>310</v>
      </c>
      <c r="C306" s="359">
        <f>VLOOKUP(A306,'[3]44经开区'!$A$5:$C$1276,3,0)</f>
        <v>0</v>
      </c>
      <c r="D306" s="359">
        <f>VLOOKUP(A306,'[3]44经开区'!$A$4:$D$1276,4,0)</f>
        <v>0</v>
      </c>
      <c r="E306" s="333" t="str">
        <f t="shared" si="16"/>
        <v/>
      </c>
      <c r="F306" s="300" t="str">
        <f t="shared" si="17"/>
        <v>否</v>
      </c>
      <c r="G306" s="178" t="str">
        <f t="shared" si="18"/>
        <v>项</v>
      </c>
    </row>
    <row r="307" ht="18.75" spans="1:7">
      <c r="A307" s="472">
        <v>2040410</v>
      </c>
      <c r="B307" s="329" t="s">
        <v>311</v>
      </c>
      <c r="C307" s="359">
        <f>VLOOKUP(A307,'[3]44经开区'!$A$5:$C$1276,3,0)</f>
        <v>0</v>
      </c>
      <c r="D307" s="359">
        <f>VLOOKUP(A307,'[3]44经开区'!$A$4:$D$1276,4,0)</f>
        <v>0</v>
      </c>
      <c r="E307" s="333" t="str">
        <f t="shared" si="16"/>
        <v/>
      </c>
      <c r="F307" s="300" t="str">
        <f t="shared" si="17"/>
        <v>否</v>
      </c>
      <c r="G307" s="178" t="str">
        <f t="shared" si="18"/>
        <v>项</v>
      </c>
    </row>
    <row r="308" ht="18.75" spans="1:7">
      <c r="A308" s="472">
        <v>2040450</v>
      </c>
      <c r="B308" s="329" t="s">
        <v>146</v>
      </c>
      <c r="C308" s="359">
        <f>VLOOKUP(A308,'[3]44经开区'!$A$5:$C$1276,3,0)</f>
        <v>0</v>
      </c>
      <c r="D308" s="359">
        <f>VLOOKUP(A308,'[3]44经开区'!$A$4:$D$1276,4,0)</f>
        <v>0</v>
      </c>
      <c r="E308" s="333" t="str">
        <f t="shared" si="16"/>
        <v/>
      </c>
      <c r="F308" s="300" t="str">
        <f t="shared" si="17"/>
        <v>否</v>
      </c>
      <c r="G308" s="178" t="str">
        <f t="shared" si="18"/>
        <v>项</v>
      </c>
    </row>
    <row r="309" ht="18.75" spans="1:7">
      <c r="A309" s="472">
        <v>2040499</v>
      </c>
      <c r="B309" s="329" t="s">
        <v>312</v>
      </c>
      <c r="C309" s="359">
        <f>VLOOKUP(A309,'[3]44经开区'!$A$5:$C$1276,3,0)</f>
        <v>0</v>
      </c>
      <c r="D309" s="359">
        <f>VLOOKUP(A309,'[3]44经开区'!$A$4:$D$1276,4,0)</f>
        <v>0</v>
      </c>
      <c r="E309" s="333" t="str">
        <f t="shared" si="16"/>
        <v/>
      </c>
      <c r="F309" s="300" t="str">
        <f t="shared" si="17"/>
        <v>否</v>
      </c>
      <c r="G309" s="178" t="str">
        <f t="shared" si="18"/>
        <v>项</v>
      </c>
    </row>
    <row r="310" ht="18.75" spans="1:7">
      <c r="A310" s="471">
        <v>20405</v>
      </c>
      <c r="B310" s="325" t="s">
        <v>313</v>
      </c>
      <c r="C310" s="377">
        <f>VLOOKUP(A310,'[3]44经开区'!$A$5:$C$1276,3,0)</f>
        <v>0</v>
      </c>
      <c r="D310" s="377">
        <f>VLOOKUP(A310,'[3]44经开区'!$A$4:$D$1276,4,0)</f>
        <v>0</v>
      </c>
      <c r="E310" s="338" t="str">
        <f t="shared" si="16"/>
        <v/>
      </c>
      <c r="F310" s="300" t="str">
        <f t="shared" si="17"/>
        <v>否</v>
      </c>
      <c r="G310" s="178" t="str">
        <f t="shared" si="18"/>
        <v>款</v>
      </c>
    </row>
    <row r="311" ht="18.75" spans="1:7">
      <c r="A311" s="472">
        <v>2040501</v>
      </c>
      <c r="B311" s="329" t="s">
        <v>137</v>
      </c>
      <c r="C311" s="359">
        <f>VLOOKUP(A311,'[3]44经开区'!$A$5:$C$1276,3,0)</f>
        <v>0</v>
      </c>
      <c r="D311" s="359">
        <f>VLOOKUP(A311,'[3]44经开区'!$A$4:$D$1276,4,0)</f>
        <v>0</v>
      </c>
      <c r="E311" s="333" t="str">
        <f t="shared" si="16"/>
        <v/>
      </c>
      <c r="F311" s="300" t="str">
        <f t="shared" si="17"/>
        <v>否</v>
      </c>
      <c r="G311" s="178" t="str">
        <f t="shared" si="18"/>
        <v>项</v>
      </c>
    </row>
    <row r="312" ht="18.75" spans="1:7">
      <c r="A312" s="472">
        <v>2040502</v>
      </c>
      <c r="B312" s="329" t="s">
        <v>138</v>
      </c>
      <c r="C312" s="359">
        <f>VLOOKUP(A312,'[3]44经开区'!$A$5:$C$1276,3,0)</f>
        <v>0</v>
      </c>
      <c r="D312" s="359">
        <f>VLOOKUP(A312,'[3]44经开区'!$A$4:$D$1276,4,0)</f>
        <v>0</v>
      </c>
      <c r="E312" s="333" t="str">
        <f t="shared" si="16"/>
        <v/>
      </c>
      <c r="F312" s="300" t="str">
        <f t="shared" si="17"/>
        <v>否</v>
      </c>
      <c r="G312" s="178" t="str">
        <f t="shared" si="18"/>
        <v>项</v>
      </c>
    </row>
    <row r="313" ht="18.75" spans="1:7">
      <c r="A313" s="472">
        <v>2040503</v>
      </c>
      <c r="B313" s="329" t="s">
        <v>139</v>
      </c>
      <c r="C313" s="359">
        <f>VLOOKUP(A313,'[3]44经开区'!$A$5:$C$1276,3,0)</f>
        <v>0</v>
      </c>
      <c r="D313" s="359">
        <f>VLOOKUP(A313,'[3]44经开区'!$A$4:$D$1276,4,0)</f>
        <v>0</v>
      </c>
      <c r="E313" s="333" t="str">
        <f t="shared" si="16"/>
        <v/>
      </c>
      <c r="F313" s="300" t="str">
        <f t="shared" si="17"/>
        <v>否</v>
      </c>
      <c r="G313" s="178" t="str">
        <f t="shared" si="18"/>
        <v>项</v>
      </c>
    </row>
    <row r="314" ht="18.75" spans="1:7">
      <c r="A314" s="472">
        <v>2040504</v>
      </c>
      <c r="B314" s="329" t="s">
        <v>314</v>
      </c>
      <c r="C314" s="359">
        <f>VLOOKUP(A314,'[3]44经开区'!$A$5:$C$1276,3,0)</f>
        <v>0</v>
      </c>
      <c r="D314" s="359">
        <f>VLOOKUP(A314,'[3]44经开区'!$A$4:$D$1276,4,0)</f>
        <v>0</v>
      </c>
      <c r="E314" s="333" t="str">
        <f t="shared" si="16"/>
        <v/>
      </c>
      <c r="F314" s="300" t="str">
        <f t="shared" si="17"/>
        <v>否</v>
      </c>
      <c r="G314" s="178" t="str">
        <f t="shared" si="18"/>
        <v>项</v>
      </c>
    </row>
    <row r="315" ht="18.75" spans="1:7">
      <c r="A315" s="472">
        <v>2040505</v>
      </c>
      <c r="B315" s="329" t="s">
        <v>315</v>
      </c>
      <c r="C315" s="359">
        <f>VLOOKUP(A315,'[3]44经开区'!$A$5:$C$1276,3,0)</f>
        <v>0</v>
      </c>
      <c r="D315" s="359">
        <f>VLOOKUP(A315,'[3]44经开区'!$A$4:$D$1276,4,0)</f>
        <v>0</v>
      </c>
      <c r="E315" s="333" t="str">
        <f t="shared" si="16"/>
        <v/>
      </c>
      <c r="F315" s="300" t="str">
        <f t="shared" si="17"/>
        <v>否</v>
      </c>
      <c r="G315" s="178" t="str">
        <f t="shared" si="18"/>
        <v>项</v>
      </c>
    </row>
    <row r="316" ht="18.75" spans="1:7">
      <c r="A316" s="472">
        <v>2040506</v>
      </c>
      <c r="B316" s="329" t="s">
        <v>316</v>
      </c>
      <c r="C316" s="359">
        <f>VLOOKUP(A316,'[3]44经开区'!$A$5:$C$1276,3,0)</f>
        <v>0</v>
      </c>
      <c r="D316" s="359">
        <f>VLOOKUP(A316,'[3]44经开区'!$A$4:$D$1276,4,0)</f>
        <v>0</v>
      </c>
      <c r="E316" s="333" t="str">
        <f t="shared" si="16"/>
        <v/>
      </c>
      <c r="F316" s="300" t="str">
        <f t="shared" si="17"/>
        <v>否</v>
      </c>
      <c r="G316" s="178" t="str">
        <f t="shared" si="18"/>
        <v>项</v>
      </c>
    </row>
    <row r="317" ht="18.75" spans="1:7">
      <c r="A317" s="472">
        <v>2040550</v>
      </c>
      <c r="B317" s="329" t="s">
        <v>146</v>
      </c>
      <c r="C317" s="359">
        <f>VLOOKUP(A317,'[3]44经开区'!$A$5:$C$1276,3,0)</f>
        <v>0</v>
      </c>
      <c r="D317" s="359">
        <f>VLOOKUP(A317,'[3]44经开区'!$A$4:$D$1276,4,0)</f>
        <v>0</v>
      </c>
      <c r="E317" s="333" t="str">
        <f t="shared" si="16"/>
        <v/>
      </c>
      <c r="F317" s="300" t="str">
        <f t="shared" si="17"/>
        <v>否</v>
      </c>
      <c r="G317" s="178" t="str">
        <f t="shared" si="18"/>
        <v>项</v>
      </c>
    </row>
    <row r="318" ht="18.75" spans="1:7">
      <c r="A318" s="472">
        <v>2040599</v>
      </c>
      <c r="B318" s="329" t="s">
        <v>317</v>
      </c>
      <c r="C318" s="359">
        <f>VLOOKUP(A318,'[3]44经开区'!$A$5:$C$1276,3,0)</f>
        <v>0</v>
      </c>
      <c r="D318" s="359">
        <f>VLOOKUP(A318,'[3]44经开区'!$A$4:$D$1276,4,0)</f>
        <v>0</v>
      </c>
      <c r="E318" s="333" t="str">
        <f t="shared" si="16"/>
        <v/>
      </c>
      <c r="F318" s="300" t="str">
        <f t="shared" si="17"/>
        <v>否</v>
      </c>
      <c r="G318" s="178" t="str">
        <f t="shared" si="18"/>
        <v>项</v>
      </c>
    </row>
    <row r="319" ht="18.75" spans="1:7">
      <c r="A319" s="471">
        <v>20406</v>
      </c>
      <c r="B319" s="325" t="s">
        <v>318</v>
      </c>
      <c r="C319" s="377">
        <f>VLOOKUP(A319,'[3]44经开区'!$A$5:$C$1276,3,0)</f>
        <v>0</v>
      </c>
      <c r="D319" s="377">
        <f>VLOOKUP(A319,'[3]44经开区'!$A$4:$D$1276,4,0)</f>
        <v>16</v>
      </c>
      <c r="E319" s="338" t="str">
        <f t="shared" si="16"/>
        <v/>
      </c>
      <c r="F319" s="300" t="str">
        <f t="shared" si="17"/>
        <v>是</v>
      </c>
      <c r="G319" s="178" t="str">
        <f t="shared" si="18"/>
        <v>款</v>
      </c>
    </row>
    <row r="320" ht="18.75" spans="1:7">
      <c r="A320" s="472">
        <v>2040601</v>
      </c>
      <c r="B320" s="329" t="s">
        <v>137</v>
      </c>
      <c r="C320" s="359">
        <f>VLOOKUP(A320,'[3]44经开区'!$A$5:$C$1276,3,0)</f>
        <v>0</v>
      </c>
      <c r="D320" s="359">
        <f>VLOOKUP(A320,'[3]44经开区'!$A$4:$D$1276,4,0)</f>
        <v>0</v>
      </c>
      <c r="E320" s="333" t="str">
        <f t="shared" si="16"/>
        <v/>
      </c>
      <c r="F320" s="300" t="str">
        <f t="shared" si="17"/>
        <v>否</v>
      </c>
      <c r="G320" s="178" t="str">
        <f t="shared" si="18"/>
        <v>项</v>
      </c>
    </row>
    <row r="321" ht="18.75" spans="1:7">
      <c r="A321" s="472">
        <v>2040602</v>
      </c>
      <c r="B321" s="329" t="s">
        <v>138</v>
      </c>
      <c r="C321" s="359">
        <f>VLOOKUP(A321,'[3]44经开区'!$A$5:$C$1276,3,0)</f>
        <v>0</v>
      </c>
      <c r="D321" s="359">
        <f>VLOOKUP(A321,'[3]44经开区'!$A$4:$D$1276,4,0)</f>
        <v>0</v>
      </c>
      <c r="E321" s="333" t="str">
        <f t="shared" si="16"/>
        <v/>
      </c>
      <c r="F321" s="300" t="str">
        <f t="shared" si="17"/>
        <v>否</v>
      </c>
      <c r="G321" s="178" t="str">
        <f t="shared" si="18"/>
        <v>项</v>
      </c>
    </row>
    <row r="322" ht="18.75" spans="1:7">
      <c r="A322" s="472">
        <v>2040603</v>
      </c>
      <c r="B322" s="329" t="s">
        <v>139</v>
      </c>
      <c r="C322" s="359">
        <f>VLOOKUP(A322,'[3]44经开区'!$A$5:$C$1276,3,0)</f>
        <v>0</v>
      </c>
      <c r="D322" s="359">
        <f>VLOOKUP(A322,'[3]44经开区'!$A$4:$D$1276,4,0)</f>
        <v>0</v>
      </c>
      <c r="E322" s="333" t="str">
        <f t="shared" si="16"/>
        <v/>
      </c>
      <c r="F322" s="300" t="str">
        <f t="shared" si="17"/>
        <v>否</v>
      </c>
      <c r="G322" s="178" t="str">
        <f t="shared" si="18"/>
        <v>项</v>
      </c>
    </row>
    <row r="323" ht="18.75" spans="1:7">
      <c r="A323" s="472">
        <v>2040604</v>
      </c>
      <c r="B323" s="329" t="s">
        <v>319</v>
      </c>
      <c r="C323" s="359">
        <f>VLOOKUP(A323,'[3]44经开区'!$A$5:$C$1276,3,0)</f>
        <v>0</v>
      </c>
      <c r="D323" s="359">
        <f>VLOOKUP(A323,'[3]44经开区'!$A$4:$D$1276,4,0)</f>
        <v>0</v>
      </c>
      <c r="E323" s="333" t="str">
        <f t="shared" si="16"/>
        <v/>
      </c>
      <c r="F323" s="300" t="str">
        <f t="shared" si="17"/>
        <v>否</v>
      </c>
      <c r="G323" s="178" t="str">
        <f t="shared" si="18"/>
        <v>项</v>
      </c>
    </row>
    <row r="324" ht="18.75" spans="1:7">
      <c r="A324" s="472">
        <v>2040605</v>
      </c>
      <c r="B324" s="329" t="s">
        <v>320</v>
      </c>
      <c r="C324" s="359">
        <v>0</v>
      </c>
      <c r="D324" s="359">
        <v>1</v>
      </c>
      <c r="E324" s="333" t="str">
        <f t="shared" si="16"/>
        <v/>
      </c>
      <c r="F324" s="300" t="str">
        <f t="shared" si="17"/>
        <v>是</v>
      </c>
      <c r="G324" s="178" t="str">
        <f t="shared" si="18"/>
        <v>项</v>
      </c>
    </row>
    <row r="325" ht="18.75" spans="1:7">
      <c r="A325" s="478">
        <v>2040606</v>
      </c>
      <c r="B325" s="329" t="s">
        <v>321</v>
      </c>
      <c r="C325" s="359">
        <v>0</v>
      </c>
      <c r="D325" s="359">
        <v>0</v>
      </c>
      <c r="E325" s="333" t="str">
        <f t="shared" si="16"/>
        <v/>
      </c>
      <c r="F325" s="300" t="str">
        <f t="shared" si="17"/>
        <v>否</v>
      </c>
      <c r="G325" s="178" t="str">
        <f t="shared" si="18"/>
        <v>项</v>
      </c>
    </row>
    <row r="326" ht="18.75" spans="1:7">
      <c r="A326" s="478">
        <v>2040607</v>
      </c>
      <c r="B326" s="329" t="s">
        <v>322</v>
      </c>
      <c r="C326" s="359">
        <v>0</v>
      </c>
      <c r="D326" s="359">
        <v>0</v>
      </c>
      <c r="E326" s="333" t="str">
        <f t="shared" si="16"/>
        <v/>
      </c>
      <c r="F326" s="300" t="str">
        <f t="shared" si="17"/>
        <v>否</v>
      </c>
      <c r="G326" s="178" t="str">
        <f t="shared" si="18"/>
        <v>项</v>
      </c>
    </row>
    <row r="327" ht="18.75" spans="1:7">
      <c r="A327" s="472">
        <v>2040608</v>
      </c>
      <c r="B327" s="329" t="s">
        <v>323</v>
      </c>
      <c r="C327" s="359">
        <v>0</v>
      </c>
      <c r="D327" s="359">
        <v>0</v>
      </c>
      <c r="E327" s="333" t="str">
        <f t="shared" si="16"/>
        <v/>
      </c>
      <c r="F327" s="300" t="str">
        <f t="shared" si="17"/>
        <v>否</v>
      </c>
      <c r="G327" s="178" t="str">
        <f t="shared" si="18"/>
        <v>项</v>
      </c>
    </row>
    <row r="328" ht="18.75" spans="1:7">
      <c r="A328" s="472">
        <v>2040610</v>
      </c>
      <c r="B328" s="329" t="s">
        <v>324</v>
      </c>
      <c r="C328" s="359">
        <v>0</v>
      </c>
      <c r="D328" s="359">
        <v>15</v>
      </c>
      <c r="E328" s="333" t="str">
        <f t="shared" si="16"/>
        <v/>
      </c>
      <c r="F328" s="300" t="str">
        <f t="shared" si="17"/>
        <v>是</v>
      </c>
      <c r="G328" s="178" t="str">
        <f t="shared" si="18"/>
        <v>项</v>
      </c>
    </row>
    <row r="329" ht="18.75" spans="1:7">
      <c r="A329" s="472">
        <v>2040612</v>
      </c>
      <c r="B329" s="329" t="s">
        <v>325</v>
      </c>
      <c r="C329" s="359">
        <f>VLOOKUP(A329,'[3]44经开区'!$A$5:$C$1276,3,0)</f>
        <v>0</v>
      </c>
      <c r="D329" s="359">
        <f>VLOOKUP(A329,'[3]44经开区'!$A$4:$D$1276,4,0)</f>
        <v>0</v>
      </c>
      <c r="E329" s="333" t="str">
        <f t="shared" si="16"/>
        <v/>
      </c>
      <c r="F329" s="300" t="str">
        <f t="shared" ref="F329:F392" si="19">IF(LEN(A329)=3,"是",IF(B329&lt;&gt;"",IF(SUM(C329:D329)&lt;&gt;0,"是","否"),"是"))</f>
        <v>否</v>
      </c>
      <c r="G329" s="178" t="str">
        <f t="shared" ref="G329:G392" si="20">IF(LEN(A329)=3,"类",IF(LEN(A329)=5,"款","项"))</f>
        <v>项</v>
      </c>
    </row>
    <row r="330" ht="18.75" spans="1:7">
      <c r="A330" s="472">
        <v>2040613</v>
      </c>
      <c r="B330" s="329" t="s">
        <v>178</v>
      </c>
      <c r="C330" s="359">
        <f>VLOOKUP(A330,'[3]44经开区'!$A$5:$C$1276,3,0)</f>
        <v>0</v>
      </c>
      <c r="D330" s="359">
        <f>VLOOKUP(A330,'[3]44经开区'!$A$4:$D$1276,4,0)</f>
        <v>0</v>
      </c>
      <c r="E330" s="333" t="str">
        <f t="shared" ref="E330:E393" si="21">IF(C330&gt;0,D330/C330-1,IF(C330&lt;0,-(D330/C330-1),""))</f>
        <v/>
      </c>
      <c r="F330" s="300" t="str">
        <f t="shared" si="19"/>
        <v>否</v>
      </c>
      <c r="G330" s="178" t="str">
        <f t="shared" si="20"/>
        <v>项</v>
      </c>
    </row>
    <row r="331" ht="18.75" spans="1:7">
      <c r="A331" s="472">
        <v>2040650</v>
      </c>
      <c r="B331" s="329" t="s">
        <v>146</v>
      </c>
      <c r="C331" s="359">
        <f>VLOOKUP(A331,'[3]44经开区'!$A$5:$C$1276,3,0)</f>
        <v>0</v>
      </c>
      <c r="D331" s="359">
        <f>VLOOKUP(A331,'[3]44经开区'!$A$4:$D$1276,4,0)</f>
        <v>0</v>
      </c>
      <c r="E331" s="333" t="str">
        <f t="shared" si="21"/>
        <v/>
      </c>
      <c r="F331" s="300" t="str">
        <f t="shared" si="19"/>
        <v>否</v>
      </c>
      <c r="G331" s="178" t="str">
        <f t="shared" si="20"/>
        <v>项</v>
      </c>
    </row>
    <row r="332" ht="18.75" spans="1:7">
      <c r="A332" s="472">
        <v>2040699</v>
      </c>
      <c r="B332" s="329" t="s">
        <v>326</v>
      </c>
      <c r="C332" s="359">
        <f>VLOOKUP(A332,'[3]44经开区'!$A$5:$C$1276,3,0)</f>
        <v>0</v>
      </c>
      <c r="D332" s="359">
        <f>VLOOKUP(A332,'[3]44经开区'!$A$4:$D$1276,4,0)</f>
        <v>0</v>
      </c>
      <c r="E332" s="333" t="str">
        <f t="shared" si="21"/>
        <v/>
      </c>
      <c r="F332" s="300" t="str">
        <f t="shared" si="19"/>
        <v>否</v>
      </c>
      <c r="G332" s="178" t="str">
        <f t="shared" si="20"/>
        <v>项</v>
      </c>
    </row>
    <row r="333" ht="18.75" spans="1:7">
      <c r="A333" s="471">
        <v>20407</v>
      </c>
      <c r="B333" s="325" t="s">
        <v>327</v>
      </c>
      <c r="C333" s="377">
        <f>VLOOKUP(A333,'[3]44经开区'!$A$5:$C$1276,3,0)</f>
        <v>0</v>
      </c>
      <c r="D333" s="377">
        <f>VLOOKUP(A333,'[3]44经开区'!$A$4:$D$1276,4,0)</f>
        <v>0</v>
      </c>
      <c r="E333" s="338" t="str">
        <f t="shared" si="21"/>
        <v/>
      </c>
      <c r="F333" s="300" t="str">
        <f t="shared" si="19"/>
        <v>否</v>
      </c>
      <c r="G333" s="178" t="str">
        <f t="shared" si="20"/>
        <v>款</v>
      </c>
    </row>
    <row r="334" ht="18.75" spans="1:7">
      <c r="A334" s="472">
        <v>2040701</v>
      </c>
      <c r="B334" s="329" t="s">
        <v>137</v>
      </c>
      <c r="C334" s="359">
        <f>VLOOKUP(A334,'[3]44经开区'!$A$5:$C$1276,3,0)</f>
        <v>0</v>
      </c>
      <c r="D334" s="359">
        <f>VLOOKUP(A334,'[3]44经开区'!$A$4:$D$1276,4,0)</f>
        <v>0</v>
      </c>
      <c r="E334" s="333" t="str">
        <f t="shared" si="21"/>
        <v/>
      </c>
      <c r="F334" s="300" t="str">
        <f t="shared" si="19"/>
        <v>否</v>
      </c>
      <c r="G334" s="178" t="str">
        <f t="shared" si="20"/>
        <v>项</v>
      </c>
    </row>
    <row r="335" ht="18.75" spans="1:7">
      <c r="A335" s="472">
        <v>2040702</v>
      </c>
      <c r="B335" s="329" t="s">
        <v>138</v>
      </c>
      <c r="C335" s="359">
        <f>VLOOKUP(A335,'[3]44经开区'!$A$5:$C$1276,3,0)</f>
        <v>0</v>
      </c>
      <c r="D335" s="359">
        <f>VLOOKUP(A335,'[3]44经开区'!$A$4:$D$1276,4,0)</f>
        <v>0</v>
      </c>
      <c r="E335" s="333" t="str">
        <f t="shared" si="21"/>
        <v/>
      </c>
      <c r="F335" s="300" t="str">
        <f t="shared" si="19"/>
        <v>否</v>
      </c>
      <c r="G335" s="178" t="str">
        <f t="shared" si="20"/>
        <v>项</v>
      </c>
    </row>
    <row r="336" ht="18.75" spans="1:7">
      <c r="A336" s="472">
        <v>2040703</v>
      </c>
      <c r="B336" s="329" t="s">
        <v>139</v>
      </c>
      <c r="C336" s="359">
        <f>VLOOKUP(A336,'[3]44经开区'!$A$5:$C$1276,3,0)</f>
        <v>0</v>
      </c>
      <c r="D336" s="359">
        <f>VLOOKUP(A336,'[3]44经开区'!$A$4:$D$1276,4,0)</f>
        <v>0</v>
      </c>
      <c r="E336" s="333" t="str">
        <f t="shared" si="21"/>
        <v/>
      </c>
      <c r="F336" s="300" t="str">
        <f t="shared" si="19"/>
        <v>否</v>
      </c>
      <c r="G336" s="178" t="str">
        <f t="shared" si="20"/>
        <v>项</v>
      </c>
    </row>
    <row r="337" ht="18.75" spans="1:7">
      <c r="A337" s="472">
        <v>2040704</v>
      </c>
      <c r="B337" s="329" t="s">
        <v>328</v>
      </c>
      <c r="C337" s="359">
        <f>VLOOKUP(A337,'[3]44经开区'!$A$5:$C$1276,3,0)</f>
        <v>0</v>
      </c>
      <c r="D337" s="359">
        <f>VLOOKUP(A337,'[3]44经开区'!$A$4:$D$1276,4,0)</f>
        <v>0</v>
      </c>
      <c r="E337" s="333" t="str">
        <f t="shared" si="21"/>
        <v/>
      </c>
      <c r="F337" s="300" t="str">
        <f t="shared" si="19"/>
        <v>否</v>
      </c>
      <c r="G337" s="178" t="str">
        <f t="shared" si="20"/>
        <v>项</v>
      </c>
    </row>
    <row r="338" ht="18.75" spans="1:7">
      <c r="A338" s="472">
        <v>2040705</v>
      </c>
      <c r="B338" s="329" t="s">
        <v>329</v>
      </c>
      <c r="C338" s="359">
        <f>VLOOKUP(A338,'[3]44经开区'!$A$5:$C$1276,3,0)</f>
        <v>0</v>
      </c>
      <c r="D338" s="359">
        <f>VLOOKUP(A338,'[3]44经开区'!$A$4:$D$1276,4,0)</f>
        <v>0</v>
      </c>
      <c r="E338" s="333" t="str">
        <f t="shared" si="21"/>
        <v/>
      </c>
      <c r="F338" s="300" t="str">
        <f t="shared" si="19"/>
        <v>否</v>
      </c>
      <c r="G338" s="178" t="str">
        <f t="shared" si="20"/>
        <v>项</v>
      </c>
    </row>
    <row r="339" ht="18.75" spans="1:7">
      <c r="A339" s="472">
        <v>2040706</v>
      </c>
      <c r="B339" s="329" t="s">
        <v>330</v>
      </c>
      <c r="C339" s="359">
        <f>VLOOKUP(A339,'[3]44经开区'!$A$5:$C$1276,3,0)</f>
        <v>0</v>
      </c>
      <c r="D339" s="359">
        <f>VLOOKUP(A339,'[3]44经开区'!$A$4:$D$1276,4,0)</f>
        <v>0</v>
      </c>
      <c r="E339" s="333" t="str">
        <f t="shared" si="21"/>
        <v/>
      </c>
      <c r="F339" s="300" t="str">
        <f t="shared" si="19"/>
        <v>否</v>
      </c>
      <c r="G339" s="178" t="str">
        <f t="shared" si="20"/>
        <v>项</v>
      </c>
    </row>
    <row r="340" ht="18.75" spans="1:7">
      <c r="A340" s="472">
        <v>2040707</v>
      </c>
      <c r="B340" s="329" t="s">
        <v>178</v>
      </c>
      <c r="C340" s="359">
        <f>VLOOKUP(A340,'[3]44经开区'!$A$5:$C$1276,3,0)</f>
        <v>0</v>
      </c>
      <c r="D340" s="359">
        <f>VLOOKUP(A340,'[3]44经开区'!$A$4:$D$1276,4,0)</f>
        <v>0</v>
      </c>
      <c r="E340" s="333" t="str">
        <f t="shared" si="21"/>
        <v/>
      </c>
      <c r="F340" s="300" t="str">
        <f t="shared" si="19"/>
        <v>否</v>
      </c>
      <c r="G340" s="178" t="str">
        <f t="shared" si="20"/>
        <v>项</v>
      </c>
    </row>
    <row r="341" ht="18.75" spans="1:7">
      <c r="A341" s="472">
        <v>2040750</v>
      </c>
      <c r="B341" s="329" t="s">
        <v>146</v>
      </c>
      <c r="C341" s="359">
        <f>VLOOKUP(A341,'[3]44经开区'!$A$5:$C$1276,3,0)</f>
        <v>0</v>
      </c>
      <c r="D341" s="359">
        <f>VLOOKUP(A341,'[3]44经开区'!$A$4:$D$1276,4,0)</f>
        <v>0</v>
      </c>
      <c r="E341" s="333" t="str">
        <f t="shared" si="21"/>
        <v/>
      </c>
      <c r="F341" s="300" t="str">
        <f t="shared" si="19"/>
        <v>否</v>
      </c>
      <c r="G341" s="178" t="str">
        <f t="shared" si="20"/>
        <v>项</v>
      </c>
    </row>
    <row r="342" ht="18.75" spans="1:7">
      <c r="A342" s="472">
        <v>2040799</v>
      </c>
      <c r="B342" s="329" t="s">
        <v>331</v>
      </c>
      <c r="C342" s="359">
        <f>VLOOKUP(A342,'[3]44经开区'!$A$5:$C$1276,3,0)</f>
        <v>0</v>
      </c>
      <c r="D342" s="359">
        <f>VLOOKUP(A342,'[3]44经开区'!$A$4:$D$1276,4,0)</f>
        <v>0</v>
      </c>
      <c r="E342" s="333" t="str">
        <f t="shared" si="21"/>
        <v/>
      </c>
      <c r="F342" s="300" t="str">
        <f t="shared" si="19"/>
        <v>否</v>
      </c>
      <c r="G342" s="178" t="str">
        <f t="shared" si="20"/>
        <v>项</v>
      </c>
    </row>
    <row r="343" ht="18.75" spans="1:7">
      <c r="A343" s="471">
        <v>20408</v>
      </c>
      <c r="B343" s="325" t="s">
        <v>332</v>
      </c>
      <c r="C343" s="377">
        <f>VLOOKUP(A343,'[3]44经开区'!$A$5:$C$1276,3,0)</f>
        <v>0</v>
      </c>
      <c r="D343" s="377">
        <f>VLOOKUP(A343,'[3]44经开区'!$A$4:$D$1276,4,0)</f>
        <v>0</v>
      </c>
      <c r="E343" s="338" t="str">
        <f t="shared" si="21"/>
        <v/>
      </c>
      <c r="F343" s="300" t="str">
        <f t="shared" si="19"/>
        <v>否</v>
      </c>
      <c r="G343" s="178" t="str">
        <f t="shared" si="20"/>
        <v>款</v>
      </c>
    </row>
    <row r="344" ht="18.75" spans="1:7">
      <c r="A344" s="472">
        <v>2040801</v>
      </c>
      <c r="B344" s="329" t="s">
        <v>137</v>
      </c>
      <c r="C344" s="359">
        <f>VLOOKUP(A344,'[3]44经开区'!$A$5:$C$1276,3,0)</f>
        <v>0</v>
      </c>
      <c r="D344" s="359">
        <f>VLOOKUP(A344,'[3]44经开区'!$A$4:$D$1276,4,0)</f>
        <v>0</v>
      </c>
      <c r="E344" s="333" t="str">
        <f t="shared" si="21"/>
        <v/>
      </c>
      <c r="F344" s="300" t="str">
        <f t="shared" si="19"/>
        <v>否</v>
      </c>
      <c r="G344" s="178" t="str">
        <f t="shared" si="20"/>
        <v>项</v>
      </c>
    </row>
    <row r="345" ht="18.75" spans="1:7">
      <c r="A345" s="472">
        <v>2040802</v>
      </c>
      <c r="B345" s="329" t="s">
        <v>138</v>
      </c>
      <c r="C345" s="359">
        <f>VLOOKUP(A345,'[3]44经开区'!$A$5:$C$1276,3,0)</f>
        <v>0</v>
      </c>
      <c r="D345" s="359">
        <f>VLOOKUP(A345,'[3]44经开区'!$A$4:$D$1276,4,0)</f>
        <v>0</v>
      </c>
      <c r="E345" s="333" t="str">
        <f t="shared" si="21"/>
        <v/>
      </c>
      <c r="F345" s="300" t="str">
        <f t="shared" si="19"/>
        <v>否</v>
      </c>
      <c r="G345" s="178" t="str">
        <f t="shared" si="20"/>
        <v>项</v>
      </c>
    </row>
    <row r="346" ht="18.75" spans="1:7">
      <c r="A346" s="472">
        <v>2040803</v>
      </c>
      <c r="B346" s="329" t="s">
        <v>139</v>
      </c>
      <c r="C346" s="359">
        <f>VLOOKUP(A346,'[3]44经开区'!$A$5:$C$1276,3,0)</f>
        <v>0</v>
      </c>
      <c r="D346" s="359">
        <f>VLOOKUP(A346,'[3]44经开区'!$A$4:$D$1276,4,0)</f>
        <v>0</v>
      </c>
      <c r="E346" s="333" t="str">
        <f t="shared" si="21"/>
        <v/>
      </c>
      <c r="F346" s="300" t="str">
        <f t="shared" si="19"/>
        <v>否</v>
      </c>
      <c r="G346" s="178" t="str">
        <f t="shared" si="20"/>
        <v>项</v>
      </c>
    </row>
    <row r="347" ht="18.75" spans="1:7">
      <c r="A347" s="472">
        <v>2040804</v>
      </c>
      <c r="B347" s="329" t="s">
        <v>333</v>
      </c>
      <c r="C347" s="359">
        <f>VLOOKUP(A347,'[3]44经开区'!$A$5:$C$1276,3,0)</f>
        <v>0</v>
      </c>
      <c r="D347" s="359">
        <f>VLOOKUP(A347,'[3]44经开区'!$A$4:$D$1276,4,0)</f>
        <v>0</v>
      </c>
      <c r="E347" s="333" t="str">
        <f t="shared" si="21"/>
        <v/>
      </c>
      <c r="F347" s="300" t="str">
        <f t="shared" si="19"/>
        <v>否</v>
      </c>
      <c r="G347" s="178" t="str">
        <f t="shared" si="20"/>
        <v>项</v>
      </c>
    </row>
    <row r="348" ht="18.75" spans="1:7">
      <c r="A348" s="472">
        <v>2040805</v>
      </c>
      <c r="B348" s="329" t="s">
        <v>334</v>
      </c>
      <c r="C348" s="359">
        <f>VLOOKUP(A348,'[3]44经开区'!$A$5:$C$1276,3,0)</f>
        <v>0</v>
      </c>
      <c r="D348" s="359">
        <f>VLOOKUP(A348,'[3]44经开区'!$A$4:$D$1276,4,0)</f>
        <v>0</v>
      </c>
      <c r="E348" s="333" t="str">
        <f t="shared" si="21"/>
        <v/>
      </c>
      <c r="F348" s="300" t="str">
        <f t="shared" si="19"/>
        <v>否</v>
      </c>
      <c r="G348" s="178" t="str">
        <f t="shared" si="20"/>
        <v>项</v>
      </c>
    </row>
    <row r="349" ht="18.75" spans="1:7">
      <c r="A349" s="472">
        <v>2040806</v>
      </c>
      <c r="B349" s="329" t="s">
        <v>335</v>
      </c>
      <c r="C349" s="359">
        <f>VLOOKUP(A349,'[3]44经开区'!$A$5:$C$1276,3,0)</f>
        <v>0</v>
      </c>
      <c r="D349" s="359">
        <f>VLOOKUP(A349,'[3]44经开区'!$A$4:$D$1276,4,0)</f>
        <v>0</v>
      </c>
      <c r="E349" s="333" t="str">
        <f t="shared" si="21"/>
        <v/>
      </c>
      <c r="F349" s="300" t="str">
        <f t="shared" si="19"/>
        <v>否</v>
      </c>
      <c r="G349" s="178" t="str">
        <f t="shared" si="20"/>
        <v>项</v>
      </c>
    </row>
    <row r="350" ht="18.75" spans="1:7">
      <c r="A350" s="472">
        <v>2040807</v>
      </c>
      <c r="B350" s="329" t="s">
        <v>178</v>
      </c>
      <c r="C350" s="359">
        <f>VLOOKUP(A350,'[3]44经开区'!$A$5:$C$1276,3,0)</f>
        <v>0</v>
      </c>
      <c r="D350" s="359">
        <f>VLOOKUP(A350,'[3]44经开区'!$A$4:$D$1276,4,0)</f>
        <v>0</v>
      </c>
      <c r="E350" s="333" t="str">
        <f t="shared" si="21"/>
        <v/>
      </c>
      <c r="F350" s="300" t="str">
        <f t="shared" si="19"/>
        <v>否</v>
      </c>
      <c r="G350" s="178" t="str">
        <f t="shared" si="20"/>
        <v>项</v>
      </c>
    </row>
    <row r="351" ht="18.75" spans="1:7">
      <c r="A351" s="472">
        <v>2040850</v>
      </c>
      <c r="B351" s="329" t="s">
        <v>146</v>
      </c>
      <c r="C351" s="359">
        <f>VLOOKUP(A351,'[3]44经开区'!$A$5:$C$1276,3,0)</f>
        <v>0</v>
      </c>
      <c r="D351" s="359">
        <f>VLOOKUP(A351,'[3]44经开区'!$A$4:$D$1276,4,0)</f>
        <v>0</v>
      </c>
      <c r="E351" s="333" t="str">
        <f t="shared" si="21"/>
        <v/>
      </c>
      <c r="F351" s="300" t="str">
        <f t="shared" si="19"/>
        <v>否</v>
      </c>
      <c r="G351" s="178" t="str">
        <f t="shared" si="20"/>
        <v>项</v>
      </c>
    </row>
    <row r="352" ht="18.75" spans="1:7">
      <c r="A352" s="472">
        <v>2040899</v>
      </c>
      <c r="B352" s="329" t="s">
        <v>336</v>
      </c>
      <c r="C352" s="359">
        <f>VLOOKUP(A352,'[3]44经开区'!$A$5:$C$1276,3,0)</f>
        <v>0</v>
      </c>
      <c r="D352" s="359">
        <f>VLOOKUP(A352,'[3]44经开区'!$A$4:$D$1276,4,0)</f>
        <v>0</v>
      </c>
      <c r="E352" s="333" t="str">
        <f t="shared" si="21"/>
        <v/>
      </c>
      <c r="F352" s="300" t="str">
        <f t="shared" si="19"/>
        <v>否</v>
      </c>
      <c r="G352" s="178" t="str">
        <f t="shared" si="20"/>
        <v>项</v>
      </c>
    </row>
    <row r="353" ht="18.75" spans="1:7">
      <c r="A353" s="471">
        <v>20409</v>
      </c>
      <c r="B353" s="325" t="s">
        <v>337</v>
      </c>
      <c r="C353" s="377">
        <f>VLOOKUP(A353,'[3]44经开区'!$A$5:$C$1276,3,0)</f>
        <v>0</v>
      </c>
      <c r="D353" s="377">
        <f>VLOOKUP(A353,'[3]44经开区'!$A$4:$D$1276,4,0)</f>
        <v>0</v>
      </c>
      <c r="E353" s="338" t="str">
        <f t="shared" si="21"/>
        <v/>
      </c>
      <c r="F353" s="300" t="str">
        <f t="shared" si="19"/>
        <v>否</v>
      </c>
      <c r="G353" s="178" t="str">
        <f t="shared" si="20"/>
        <v>款</v>
      </c>
    </row>
    <row r="354" ht="18.75" spans="1:7">
      <c r="A354" s="472">
        <v>2040901</v>
      </c>
      <c r="B354" s="329" t="s">
        <v>137</v>
      </c>
      <c r="C354" s="359">
        <f>VLOOKUP(A354,'[3]44经开区'!$A$5:$C$1276,3,0)</f>
        <v>0</v>
      </c>
      <c r="D354" s="359">
        <f>VLOOKUP(A354,'[3]44经开区'!$A$4:$D$1276,4,0)</f>
        <v>0</v>
      </c>
      <c r="E354" s="333" t="str">
        <f t="shared" si="21"/>
        <v/>
      </c>
      <c r="F354" s="300" t="str">
        <f t="shared" si="19"/>
        <v>否</v>
      </c>
      <c r="G354" s="178" t="str">
        <f t="shared" si="20"/>
        <v>项</v>
      </c>
    </row>
    <row r="355" ht="18.75" spans="1:7">
      <c r="A355" s="472">
        <v>2040902</v>
      </c>
      <c r="B355" s="329" t="s">
        <v>138</v>
      </c>
      <c r="C355" s="359">
        <f>VLOOKUP(A355,'[3]44经开区'!$A$5:$C$1276,3,0)</f>
        <v>0</v>
      </c>
      <c r="D355" s="359">
        <f>VLOOKUP(A355,'[3]44经开区'!$A$4:$D$1276,4,0)</f>
        <v>0</v>
      </c>
      <c r="E355" s="333" t="str">
        <f t="shared" si="21"/>
        <v/>
      </c>
      <c r="F355" s="300" t="str">
        <f t="shared" si="19"/>
        <v>否</v>
      </c>
      <c r="G355" s="178" t="str">
        <f t="shared" si="20"/>
        <v>项</v>
      </c>
    </row>
    <row r="356" ht="18.75" spans="1:7">
      <c r="A356" s="472">
        <v>2040903</v>
      </c>
      <c r="B356" s="329" t="s">
        <v>139</v>
      </c>
      <c r="C356" s="359">
        <f>VLOOKUP(A356,'[3]44经开区'!$A$5:$C$1276,3,0)</f>
        <v>0</v>
      </c>
      <c r="D356" s="359">
        <f>VLOOKUP(A356,'[3]44经开区'!$A$4:$D$1276,4,0)</f>
        <v>0</v>
      </c>
      <c r="E356" s="333" t="str">
        <f t="shared" si="21"/>
        <v/>
      </c>
      <c r="F356" s="300" t="str">
        <f t="shared" si="19"/>
        <v>否</v>
      </c>
      <c r="G356" s="178" t="str">
        <f t="shared" si="20"/>
        <v>项</v>
      </c>
    </row>
    <row r="357" ht="18.75" spans="1:7">
      <c r="A357" s="472">
        <v>2040904</v>
      </c>
      <c r="B357" s="329" t="s">
        <v>338</v>
      </c>
      <c r="C357" s="359">
        <f>VLOOKUP(A357,'[3]44经开区'!$A$5:$C$1276,3,0)</f>
        <v>0</v>
      </c>
      <c r="D357" s="359">
        <f>VLOOKUP(A357,'[3]44经开区'!$A$4:$D$1276,4,0)</f>
        <v>0</v>
      </c>
      <c r="E357" s="333" t="str">
        <f t="shared" si="21"/>
        <v/>
      </c>
      <c r="F357" s="300" t="str">
        <f t="shared" si="19"/>
        <v>否</v>
      </c>
      <c r="G357" s="178" t="str">
        <f t="shared" si="20"/>
        <v>项</v>
      </c>
    </row>
    <row r="358" ht="18.75" spans="1:7">
      <c r="A358" s="472">
        <v>2040905</v>
      </c>
      <c r="B358" s="329" t="s">
        <v>339</v>
      </c>
      <c r="C358" s="359">
        <f>VLOOKUP(A358,'[3]44经开区'!$A$5:$C$1276,3,0)</f>
        <v>0</v>
      </c>
      <c r="D358" s="359">
        <f>VLOOKUP(A358,'[3]44经开区'!$A$4:$D$1276,4,0)</f>
        <v>0</v>
      </c>
      <c r="E358" s="333" t="str">
        <f t="shared" si="21"/>
        <v/>
      </c>
      <c r="F358" s="300" t="str">
        <f t="shared" si="19"/>
        <v>否</v>
      </c>
      <c r="G358" s="178" t="str">
        <f t="shared" si="20"/>
        <v>项</v>
      </c>
    </row>
    <row r="359" ht="18.75" spans="1:7">
      <c r="A359" s="472">
        <v>2040950</v>
      </c>
      <c r="B359" s="329" t="s">
        <v>146</v>
      </c>
      <c r="C359" s="359">
        <f>VLOOKUP(A359,'[3]44经开区'!$A$5:$C$1276,3,0)</f>
        <v>0</v>
      </c>
      <c r="D359" s="359">
        <f>VLOOKUP(A359,'[3]44经开区'!$A$4:$D$1276,4,0)</f>
        <v>0</v>
      </c>
      <c r="E359" s="333" t="str">
        <f t="shared" si="21"/>
        <v/>
      </c>
      <c r="F359" s="300" t="str">
        <f t="shared" si="19"/>
        <v>否</v>
      </c>
      <c r="G359" s="178" t="str">
        <f t="shared" si="20"/>
        <v>项</v>
      </c>
    </row>
    <row r="360" ht="18.75" spans="1:7">
      <c r="A360" s="472">
        <v>2040999</v>
      </c>
      <c r="B360" s="329" t="s">
        <v>340</v>
      </c>
      <c r="C360" s="359">
        <f>VLOOKUP(A360,'[3]44经开区'!$A$5:$C$1276,3,0)</f>
        <v>0</v>
      </c>
      <c r="D360" s="359">
        <f>VLOOKUP(A360,'[3]44经开区'!$A$4:$D$1276,4,0)</f>
        <v>0</v>
      </c>
      <c r="E360" s="333" t="str">
        <f t="shared" si="21"/>
        <v/>
      </c>
      <c r="F360" s="300" t="str">
        <f t="shared" si="19"/>
        <v>否</v>
      </c>
      <c r="G360" s="178" t="str">
        <f t="shared" si="20"/>
        <v>项</v>
      </c>
    </row>
    <row r="361" ht="18.75" spans="1:7">
      <c r="A361" s="471">
        <v>20410</v>
      </c>
      <c r="B361" s="325" t="s">
        <v>341</v>
      </c>
      <c r="C361" s="377">
        <f>VLOOKUP(A361,'[3]44经开区'!$A$5:$C$1276,3,0)</f>
        <v>0</v>
      </c>
      <c r="D361" s="377">
        <f>VLOOKUP(A361,'[3]44经开区'!$A$4:$D$1276,4,0)</f>
        <v>0</v>
      </c>
      <c r="E361" s="338" t="str">
        <f t="shared" si="21"/>
        <v/>
      </c>
      <c r="F361" s="300" t="str">
        <f t="shared" si="19"/>
        <v>否</v>
      </c>
      <c r="G361" s="178" t="str">
        <f t="shared" si="20"/>
        <v>款</v>
      </c>
    </row>
    <row r="362" ht="18.75" spans="1:7">
      <c r="A362" s="472">
        <v>2041001</v>
      </c>
      <c r="B362" s="329" t="s">
        <v>137</v>
      </c>
      <c r="C362" s="359">
        <f>VLOOKUP(A362,'[3]44经开区'!$A$5:$C$1276,3,0)</f>
        <v>0</v>
      </c>
      <c r="D362" s="359">
        <f>VLOOKUP(A362,'[3]44经开区'!$A$4:$D$1276,4,0)</f>
        <v>0</v>
      </c>
      <c r="E362" s="333" t="str">
        <f t="shared" si="21"/>
        <v/>
      </c>
      <c r="F362" s="300" t="str">
        <f t="shared" si="19"/>
        <v>否</v>
      </c>
      <c r="G362" s="178" t="str">
        <f t="shared" si="20"/>
        <v>项</v>
      </c>
    </row>
    <row r="363" ht="18.75" spans="1:7">
      <c r="A363" s="472">
        <v>2041002</v>
      </c>
      <c r="B363" s="329" t="s">
        <v>138</v>
      </c>
      <c r="C363" s="359">
        <f>VLOOKUP(A363,'[3]44经开区'!$A$5:$C$1276,3,0)</f>
        <v>0</v>
      </c>
      <c r="D363" s="359">
        <f>VLOOKUP(A363,'[3]44经开区'!$A$4:$D$1276,4,0)</f>
        <v>0</v>
      </c>
      <c r="E363" s="333" t="str">
        <f t="shared" si="21"/>
        <v/>
      </c>
      <c r="F363" s="300" t="str">
        <f t="shared" si="19"/>
        <v>否</v>
      </c>
      <c r="G363" s="178" t="str">
        <f t="shared" si="20"/>
        <v>项</v>
      </c>
    </row>
    <row r="364" ht="18.75" spans="1:7">
      <c r="A364" s="472">
        <v>2041006</v>
      </c>
      <c r="B364" s="329" t="s">
        <v>178</v>
      </c>
      <c r="C364" s="359">
        <f>VLOOKUP(A364,'[3]44经开区'!$A$5:$C$1276,3,0)</f>
        <v>0</v>
      </c>
      <c r="D364" s="359">
        <f>VLOOKUP(A364,'[3]44经开区'!$A$4:$D$1276,4,0)</f>
        <v>0</v>
      </c>
      <c r="E364" s="333" t="str">
        <f t="shared" si="21"/>
        <v/>
      </c>
      <c r="F364" s="300" t="str">
        <f t="shared" si="19"/>
        <v>否</v>
      </c>
      <c r="G364" s="178" t="str">
        <f t="shared" si="20"/>
        <v>项</v>
      </c>
    </row>
    <row r="365" ht="18.75" spans="1:7">
      <c r="A365" s="472">
        <v>2041007</v>
      </c>
      <c r="B365" s="329" t="s">
        <v>342</v>
      </c>
      <c r="C365" s="359">
        <f>VLOOKUP(A365,'[3]44经开区'!$A$5:$C$1276,3,0)</f>
        <v>0</v>
      </c>
      <c r="D365" s="359">
        <f>VLOOKUP(A365,'[3]44经开区'!$A$4:$D$1276,4,0)</f>
        <v>0</v>
      </c>
      <c r="E365" s="333" t="str">
        <f t="shared" si="21"/>
        <v/>
      </c>
      <c r="F365" s="300" t="str">
        <f t="shared" si="19"/>
        <v>否</v>
      </c>
      <c r="G365" s="178" t="str">
        <f t="shared" si="20"/>
        <v>项</v>
      </c>
    </row>
    <row r="366" ht="18.75" spans="1:7">
      <c r="A366" s="472">
        <v>2041099</v>
      </c>
      <c r="B366" s="329" t="s">
        <v>343</v>
      </c>
      <c r="C366" s="359">
        <f>VLOOKUP(A366,'[3]44经开区'!$A$5:$C$1276,3,0)</f>
        <v>0</v>
      </c>
      <c r="D366" s="359">
        <f>VLOOKUP(A366,'[3]44经开区'!$A$4:$D$1276,4,0)</f>
        <v>0</v>
      </c>
      <c r="E366" s="333" t="str">
        <f t="shared" si="21"/>
        <v/>
      </c>
      <c r="F366" s="300" t="str">
        <f t="shared" si="19"/>
        <v>否</v>
      </c>
      <c r="G366" s="178" t="str">
        <f t="shared" si="20"/>
        <v>项</v>
      </c>
    </row>
    <row r="367" ht="18.75" spans="1:7">
      <c r="A367" s="471">
        <v>20499</v>
      </c>
      <c r="B367" s="325" t="s">
        <v>344</v>
      </c>
      <c r="C367" s="377">
        <f>VLOOKUP(A367,'[3]44经开区'!$A$5:$C$1276,3,0)</f>
        <v>17</v>
      </c>
      <c r="D367" s="377">
        <f>VLOOKUP(A367,'[3]44经开区'!$A$4:$D$1276,4,0)</f>
        <v>5</v>
      </c>
      <c r="E367" s="338">
        <f t="shared" si="21"/>
        <v>-0.706</v>
      </c>
      <c r="F367" s="300" t="str">
        <f t="shared" si="19"/>
        <v>是</v>
      </c>
      <c r="G367" s="178" t="str">
        <f t="shared" si="20"/>
        <v>款</v>
      </c>
    </row>
    <row r="368" ht="18.75" spans="1:7">
      <c r="A368" s="475">
        <v>2049902</v>
      </c>
      <c r="B368" s="329" t="s">
        <v>345</v>
      </c>
      <c r="C368" s="359">
        <f>VLOOKUP(A368,'[3]44经开区'!$A$5:$C$1276,3,0)</f>
        <v>0</v>
      </c>
      <c r="D368" s="359">
        <f>VLOOKUP(A368,'[3]44经开区'!$A$4:$D$1276,4,0)</f>
        <v>0</v>
      </c>
      <c r="E368" s="333" t="str">
        <f t="shared" si="21"/>
        <v/>
      </c>
      <c r="F368" s="300" t="str">
        <f t="shared" si="19"/>
        <v>否</v>
      </c>
      <c r="G368" s="178" t="str">
        <f t="shared" si="20"/>
        <v>项</v>
      </c>
    </row>
    <row r="369" ht="18.75" spans="1:7">
      <c r="A369" s="479">
        <v>2049999</v>
      </c>
      <c r="B369" s="329" t="s">
        <v>346</v>
      </c>
      <c r="C369" s="359">
        <v>17</v>
      </c>
      <c r="D369" s="359">
        <v>5</v>
      </c>
      <c r="E369" s="333">
        <f t="shared" si="21"/>
        <v>-0.706</v>
      </c>
      <c r="F369" s="300" t="str">
        <f t="shared" si="19"/>
        <v>是</v>
      </c>
      <c r="G369" s="178" t="str">
        <f t="shared" si="20"/>
        <v>项</v>
      </c>
    </row>
    <row r="370" ht="18.75" spans="1:7">
      <c r="A370" s="471">
        <v>205</v>
      </c>
      <c r="B370" s="325" t="s">
        <v>79</v>
      </c>
      <c r="C370" s="377">
        <f>VLOOKUP(A370,'[3]44经开区'!$A$5:$C$1276,3,0)</f>
        <v>19347</v>
      </c>
      <c r="D370" s="377">
        <f>VLOOKUP(A370,'[3]44经开区'!$A$4:$D$1276,4,0)</f>
        <v>29664</v>
      </c>
      <c r="E370" s="338">
        <f t="shared" si="21"/>
        <v>0.533</v>
      </c>
      <c r="F370" s="300" t="str">
        <f t="shared" si="19"/>
        <v>是</v>
      </c>
      <c r="G370" s="178" t="str">
        <f t="shared" si="20"/>
        <v>类</v>
      </c>
    </row>
    <row r="371" ht="18.75" spans="1:7">
      <c r="A371" s="471">
        <v>20501</v>
      </c>
      <c r="B371" s="325" t="s">
        <v>347</v>
      </c>
      <c r="C371" s="377">
        <f>VLOOKUP(A371,'[3]44经开区'!$A$5:$C$1276,3,0)</f>
        <v>176</v>
      </c>
      <c r="D371" s="377">
        <f>VLOOKUP(A371,'[3]44经开区'!$A$4:$D$1276,4,0)</f>
        <v>1840</v>
      </c>
      <c r="E371" s="338">
        <f t="shared" si="21"/>
        <v>9.455</v>
      </c>
      <c r="F371" s="300" t="str">
        <f t="shared" si="19"/>
        <v>是</v>
      </c>
      <c r="G371" s="178" t="str">
        <f t="shared" si="20"/>
        <v>款</v>
      </c>
    </row>
    <row r="372" ht="18.75" spans="1:7">
      <c r="A372" s="472">
        <v>2050101</v>
      </c>
      <c r="B372" s="329" t="s">
        <v>137</v>
      </c>
      <c r="C372" s="359">
        <f>VLOOKUP(A372,'[3]44经开区'!$A$5:$C$1276,3,0)</f>
        <v>0</v>
      </c>
      <c r="D372" s="359">
        <f>VLOOKUP(A372,'[3]44经开区'!$A$4:$D$1276,4,0)</f>
        <v>0</v>
      </c>
      <c r="E372" s="333" t="str">
        <f t="shared" si="21"/>
        <v/>
      </c>
      <c r="F372" s="300" t="str">
        <f t="shared" si="19"/>
        <v>否</v>
      </c>
      <c r="G372" s="178" t="str">
        <f t="shared" si="20"/>
        <v>项</v>
      </c>
    </row>
    <row r="373" ht="18.75" spans="1:7">
      <c r="A373" s="472">
        <v>2050102</v>
      </c>
      <c r="B373" s="329" t="s">
        <v>138</v>
      </c>
      <c r="C373" s="359">
        <v>0</v>
      </c>
      <c r="D373" s="359">
        <v>480</v>
      </c>
      <c r="E373" s="333" t="str">
        <f t="shared" si="21"/>
        <v/>
      </c>
      <c r="F373" s="300" t="str">
        <f t="shared" si="19"/>
        <v>是</v>
      </c>
      <c r="G373" s="178" t="str">
        <f t="shared" si="20"/>
        <v>项</v>
      </c>
    </row>
    <row r="374" ht="18.75" spans="1:7">
      <c r="A374" s="472">
        <v>2050103</v>
      </c>
      <c r="B374" s="329" t="s">
        <v>139</v>
      </c>
      <c r="C374" s="359">
        <f>VLOOKUP(A374,'[3]44经开区'!$A$5:$C$1276,3,0)</f>
        <v>0</v>
      </c>
      <c r="D374" s="359">
        <f>VLOOKUP(A374,'[3]44经开区'!$A$4:$D$1276,4,0)</f>
        <v>0</v>
      </c>
      <c r="E374" s="333" t="str">
        <f t="shared" si="21"/>
        <v/>
      </c>
      <c r="F374" s="300" t="str">
        <f t="shared" si="19"/>
        <v>否</v>
      </c>
      <c r="G374" s="178" t="str">
        <f t="shared" si="20"/>
        <v>项</v>
      </c>
    </row>
    <row r="375" ht="18.75" spans="1:7">
      <c r="A375" s="472">
        <v>2050199</v>
      </c>
      <c r="B375" s="329" t="s">
        <v>348</v>
      </c>
      <c r="C375" s="359">
        <v>176</v>
      </c>
      <c r="D375" s="359">
        <v>1360</v>
      </c>
      <c r="E375" s="333">
        <f t="shared" si="21"/>
        <v>6.727</v>
      </c>
      <c r="F375" s="300" t="str">
        <f t="shared" si="19"/>
        <v>是</v>
      </c>
      <c r="G375" s="178" t="str">
        <f t="shared" si="20"/>
        <v>项</v>
      </c>
    </row>
    <row r="376" ht="18.75" spans="1:7">
      <c r="A376" s="471">
        <v>20502</v>
      </c>
      <c r="B376" s="325" t="s">
        <v>349</v>
      </c>
      <c r="C376" s="377">
        <f>VLOOKUP(A376,'[3]44经开区'!$A$5:$C$1276,3,0)</f>
        <v>16206</v>
      </c>
      <c r="D376" s="377">
        <f>VLOOKUP(A376,'[3]44经开区'!$A$4:$D$1276,4,0)</f>
        <v>20775</v>
      </c>
      <c r="E376" s="338">
        <f t="shared" si="21"/>
        <v>0.282</v>
      </c>
      <c r="F376" s="300" t="str">
        <f t="shared" si="19"/>
        <v>是</v>
      </c>
      <c r="G376" s="178" t="str">
        <f t="shared" si="20"/>
        <v>款</v>
      </c>
    </row>
    <row r="377" ht="18.75" spans="1:7">
      <c r="A377" s="472">
        <v>2050201</v>
      </c>
      <c r="B377" s="329" t="s">
        <v>350</v>
      </c>
      <c r="C377" s="359">
        <v>321</v>
      </c>
      <c r="D377" s="359">
        <v>612</v>
      </c>
      <c r="E377" s="333">
        <f t="shared" si="21"/>
        <v>0.907</v>
      </c>
      <c r="F377" s="300" t="str">
        <f t="shared" si="19"/>
        <v>是</v>
      </c>
      <c r="G377" s="178" t="str">
        <f t="shared" si="20"/>
        <v>项</v>
      </c>
    </row>
    <row r="378" ht="18.75" spans="1:7">
      <c r="A378" s="472">
        <v>2050202</v>
      </c>
      <c r="B378" s="329" t="s">
        <v>351</v>
      </c>
      <c r="C378" s="359">
        <v>8706</v>
      </c>
      <c r="D378" s="359">
        <v>10980</v>
      </c>
      <c r="E378" s="333">
        <f t="shared" si="21"/>
        <v>0.261</v>
      </c>
      <c r="F378" s="300" t="str">
        <f t="shared" si="19"/>
        <v>是</v>
      </c>
      <c r="G378" s="178" t="str">
        <f t="shared" si="20"/>
        <v>项</v>
      </c>
    </row>
    <row r="379" ht="18.75" spans="1:7">
      <c r="A379" s="472">
        <v>2050203</v>
      </c>
      <c r="B379" s="329" t="s">
        <v>352</v>
      </c>
      <c r="C379" s="359">
        <v>4346</v>
      </c>
      <c r="D379" s="359">
        <v>5265</v>
      </c>
      <c r="E379" s="333">
        <f t="shared" si="21"/>
        <v>0.211</v>
      </c>
      <c r="F379" s="300" t="str">
        <f t="shared" si="19"/>
        <v>是</v>
      </c>
      <c r="G379" s="178" t="str">
        <f t="shared" si="20"/>
        <v>项</v>
      </c>
    </row>
    <row r="380" ht="18.75" spans="1:7">
      <c r="A380" s="472">
        <v>2050204</v>
      </c>
      <c r="B380" s="329" t="s">
        <v>353</v>
      </c>
      <c r="C380" s="359">
        <v>2028</v>
      </c>
      <c r="D380" s="359">
        <v>2298</v>
      </c>
      <c r="E380" s="333">
        <f t="shared" si="21"/>
        <v>0.133</v>
      </c>
      <c r="F380" s="300" t="str">
        <f t="shared" si="19"/>
        <v>是</v>
      </c>
      <c r="G380" s="178" t="str">
        <f t="shared" si="20"/>
        <v>项</v>
      </c>
    </row>
    <row r="381" ht="18.75" spans="1:7">
      <c r="A381" s="472">
        <v>2050205</v>
      </c>
      <c r="B381" s="329" t="s">
        <v>354</v>
      </c>
      <c r="C381" s="359">
        <v>0</v>
      </c>
      <c r="D381" s="359">
        <v>0</v>
      </c>
      <c r="E381" s="333" t="str">
        <f t="shared" si="21"/>
        <v/>
      </c>
      <c r="F381" s="300" t="str">
        <f t="shared" si="19"/>
        <v>否</v>
      </c>
      <c r="G381" s="178" t="str">
        <f t="shared" si="20"/>
        <v>项</v>
      </c>
    </row>
    <row r="382" ht="18.75" spans="1:7">
      <c r="A382" s="472">
        <v>2050299</v>
      </c>
      <c r="B382" s="329" t="s">
        <v>355</v>
      </c>
      <c r="C382" s="359">
        <v>805</v>
      </c>
      <c r="D382" s="359">
        <v>1620</v>
      </c>
      <c r="E382" s="333">
        <f t="shared" si="21"/>
        <v>1.012</v>
      </c>
      <c r="F382" s="300" t="str">
        <f t="shared" si="19"/>
        <v>是</v>
      </c>
      <c r="G382" s="178" t="str">
        <f t="shared" si="20"/>
        <v>项</v>
      </c>
    </row>
    <row r="383" ht="18.75" spans="1:7">
      <c r="A383" s="471">
        <v>20503</v>
      </c>
      <c r="B383" s="325" t="s">
        <v>356</v>
      </c>
      <c r="C383" s="377">
        <f>VLOOKUP(A383,'[3]44经开区'!$A$5:$C$1276,3,0)</f>
        <v>237</v>
      </c>
      <c r="D383" s="377">
        <f>VLOOKUP(A383,'[3]44经开区'!$A$4:$D$1276,4,0)</f>
        <v>242</v>
      </c>
      <c r="E383" s="338">
        <f t="shared" si="21"/>
        <v>0.021</v>
      </c>
      <c r="F383" s="300" t="str">
        <f t="shared" si="19"/>
        <v>是</v>
      </c>
      <c r="G383" s="178" t="str">
        <f t="shared" si="20"/>
        <v>款</v>
      </c>
    </row>
    <row r="384" ht="18.75" spans="1:7">
      <c r="A384" s="472">
        <v>2050301</v>
      </c>
      <c r="B384" s="329" t="s">
        <v>357</v>
      </c>
      <c r="C384" s="359">
        <f>VLOOKUP(A384,'[3]44经开区'!$A$5:$C$1276,3,0)</f>
        <v>0</v>
      </c>
      <c r="D384" s="359">
        <f>VLOOKUP(A384,'[3]44经开区'!$A$4:$D$1276,4,0)</f>
        <v>0</v>
      </c>
      <c r="E384" s="333" t="str">
        <f t="shared" si="21"/>
        <v/>
      </c>
      <c r="F384" s="300" t="str">
        <f t="shared" si="19"/>
        <v>否</v>
      </c>
      <c r="G384" s="178" t="str">
        <f t="shared" si="20"/>
        <v>项</v>
      </c>
    </row>
    <row r="385" ht="18.75" spans="1:7">
      <c r="A385" s="472">
        <v>2050302</v>
      </c>
      <c r="B385" s="329" t="s">
        <v>358</v>
      </c>
      <c r="C385" s="359">
        <v>237</v>
      </c>
      <c r="D385" s="359">
        <v>242</v>
      </c>
      <c r="E385" s="333">
        <f t="shared" si="21"/>
        <v>0.021</v>
      </c>
      <c r="F385" s="300" t="str">
        <f t="shared" si="19"/>
        <v>是</v>
      </c>
      <c r="G385" s="178" t="str">
        <f t="shared" si="20"/>
        <v>项</v>
      </c>
    </row>
    <row r="386" ht="18.75" spans="1:7">
      <c r="A386" s="472">
        <v>2050303</v>
      </c>
      <c r="B386" s="329" t="s">
        <v>359</v>
      </c>
      <c r="C386" s="359">
        <f>VLOOKUP(A386,'[3]44经开区'!$A$5:$C$1276,3,0)</f>
        <v>0</v>
      </c>
      <c r="D386" s="359">
        <f>VLOOKUP(A386,'[3]44经开区'!$A$4:$D$1276,4,0)</f>
        <v>0</v>
      </c>
      <c r="E386" s="333" t="str">
        <f t="shared" si="21"/>
        <v/>
      </c>
      <c r="F386" s="300" t="str">
        <f t="shared" si="19"/>
        <v>否</v>
      </c>
      <c r="G386" s="178" t="str">
        <f t="shared" si="20"/>
        <v>项</v>
      </c>
    </row>
    <row r="387" ht="18.75" spans="1:7">
      <c r="A387" s="472">
        <v>2050305</v>
      </c>
      <c r="B387" s="329" t="s">
        <v>360</v>
      </c>
      <c r="C387" s="359">
        <f>VLOOKUP(A387,'[3]44经开区'!$A$5:$C$1276,3,0)</f>
        <v>0</v>
      </c>
      <c r="D387" s="359">
        <f>VLOOKUP(A387,'[3]44经开区'!$A$4:$D$1276,4,0)</f>
        <v>0</v>
      </c>
      <c r="E387" s="333" t="str">
        <f t="shared" si="21"/>
        <v/>
      </c>
      <c r="F387" s="300" t="str">
        <f t="shared" si="19"/>
        <v>否</v>
      </c>
      <c r="G387" s="178" t="str">
        <f t="shared" si="20"/>
        <v>项</v>
      </c>
    </row>
    <row r="388" ht="18.75" spans="1:7">
      <c r="A388" s="472">
        <v>2050399</v>
      </c>
      <c r="B388" s="329" t="s">
        <v>361</v>
      </c>
      <c r="C388" s="359">
        <f>VLOOKUP(A388,'[3]44经开区'!$A$5:$C$1276,3,0)</f>
        <v>0</v>
      </c>
      <c r="D388" s="359">
        <f>VLOOKUP(A388,'[3]44经开区'!$A$4:$D$1276,4,0)</f>
        <v>0</v>
      </c>
      <c r="E388" s="333" t="str">
        <f t="shared" si="21"/>
        <v/>
      </c>
      <c r="F388" s="300" t="str">
        <f t="shared" si="19"/>
        <v>否</v>
      </c>
      <c r="G388" s="178" t="str">
        <f t="shared" si="20"/>
        <v>项</v>
      </c>
    </row>
    <row r="389" ht="18.75" spans="1:7">
      <c r="A389" s="471">
        <v>20504</v>
      </c>
      <c r="B389" s="325" t="s">
        <v>362</v>
      </c>
      <c r="C389" s="377">
        <f>VLOOKUP(A389,'[3]44经开区'!$A$5:$C$1276,3,0)</f>
        <v>0</v>
      </c>
      <c r="D389" s="377">
        <f>VLOOKUP(A389,'[3]44经开区'!$A$4:$D$1276,4,0)</f>
        <v>0</v>
      </c>
      <c r="E389" s="338" t="str">
        <f t="shared" si="21"/>
        <v/>
      </c>
      <c r="F389" s="300" t="str">
        <f t="shared" ref="F389:F452" si="22">IF(LEN(A389)=3,"是",IF(B389&lt;&gt;"",IF(SUM(C389:D389)&lt;&gt;0,"是","否"),"是"))</f>
        <v>否</v>
      </c>
      <c r="G389" s="178" t="str">
        <f t="shared" ref="G389:G452" si="23">IF(LEN(A389)=3,"类",IF(LEN(A389)=5,"款","项"))</f>
        <v>款</v>
      </c>
    </row>
    <row r="390" ht="18.75" spans="1:7">
      <c r="A390" s="472">
        <v>2050401</v>
      </c>
      <c r="B390" s="329" t="s">
        <v>363</v>
      </c>
      <c r="C390" s="359">
        <f>VLOOKUP(A390,'[3]44经开区'!$A$5:$C$1276,3,0)</f>
        <v>0</v>
      </c>
      <c r="D390" s="359">
        <f>VLOOKUP(A390,'[3]44经开区'!$A$4:$D$1276,4,0)</f>
        <v>0</v>
      </c>
      <c r="E390" s="333" t="str">
        <f t="shared" si="21"/>
        <v/>
      </c>
      <c r="F390" s="300" t="str">
        <f t="shared" si="22"/>
        <v>否</v>
      </c>
      <c r="G390" s="178" t="str">
        <f t="shared" si="23"/>
        <v>项</v>
      </c>
    </row>
    <row r="391" ht="18.75" spans="1:7">
      <c r="A391" s="472">
        <v>2050402</v>
      </c>
      <c r="B391" s="329" t="s">
        <v>364</v>
      </c>
      <c r="C391" s="359">
        <f>VLOOKUP(A391,'[3]44经开区'!$A$5:$C$1276,3,0)</f>
        <v>0</v>
      </c>
      <c r="D391" s="359">
        <f>VLOOKUP(A391,'[3]44经开区'!$A$4:$D$1276,4,0)</f>
        <v>0</v>
      </c>
      <c r="E391" s="333" t="str">
        <f t="shared" si="21"/>
        <v/>
      </c>
      <c r="F391" s="300" t="str">
        <f t="shared" si="22"/>
        <v>否</v>
      </c>
      <c r="G391" s="178" t="str">
        <f t="shared" si="23"/>
        <v>项</v>
      </c>
    </row>
    <row r="392" ht="18.75" spans="1:7">
      <c r="A392" s="472">
        <v>2050403</v>
      </c>
      <c r="B392" s="329" t="s">
        <v>365</v>
      </c>
      <c r="C392" s="359">
        <f>VLOOKUP(A392,'[3]44经开区'!$A$5:$C$1276,3,0)</f>
        <v>0</v>
      </c>
      <c r="D392" s="359">
        <f>VLOOKUP(A392,'[3]44经开区'!$A$4:$D$1276,4,0)</f>
        <v>0</v>
      </c>
      <c r="E392" s="333" t="str">
        <f t="shared" si="21"/>
        <v/>
      </c>
      <c r="F392" s="300" t="str">
        <f t="shared" si="22"/>
        <v>否</v>
      </c>
      <c r="G392" s="178" t="str">
        <f t="shared" si="23"/>
        <v>项</v>
      </c>
    </row>
    <row r="393" ht="18.75" spans="1:7">
      <c r="A393" s="472">
        <v>2050404</v>
      </c>
      <c r="B393" s="329" t="s">
        <v>366</v>
      </c>
      <c r="C393" s="359">
        <f>VLOOKUP(A393,'[3]44经开区'!$A$5:$C$1276,3,0)</f>
        <v>0</v>
      </c>
      <c r="D393" s="359">
        <f>VLOOKUP(A393,'[3]44经开区'!$A$4:$D$1276,4,0)</f>
        <v>0</v>
      </c>
      <c r="E393" s="333" t="str">
        <f t="shared" si="21"/>
        <v/>
      </c>
      <c r="F393" s="300" t="str">
        <f t="shared" si="22"/>
        <v>否</v>
      </c>
      <c r="G393" s="178" t="str">
        <f t="shared" si="23"/>
        <v>项</v>
      </c>
    </row>
    <row r="394" ht="18.75" spans="1:7">
      <c r="A394" s="472">
        <v>2050499</v>
      </c>
      <c r="B394" s="329" t="s">
        <v>367</v>
      </c>
      <c r="C394" s="359">
        <f>VLOOKUP(A394,'[3]44经开区'!$A$5:$C$1276,3,0)</f>
        <v>0</v>
      </c>
      <c r="D394" s="359">
        <f>VLOOKUP(A394,'[3]44经开区'!$A$4:$D$1276,4,0)</f>
        <v>0</v>
      </c>
      <c r="E394" s="333" t="str">
        <f t="shared" ref="E394:E457" si="24">IF(C394&gt;0,D394/C394-1,IF(C394&lt;0,-(D394/C394-1),""))</f>
        <v/>
      </c>
      <c r="F394" s="300" t="str">
        <f t="shared" si="22"/>
        <v>否</v>
      </c>
      <c r="G394" s="178" t="str">
        <f t="shared" si="23"/>
        <v>项</v>
      </c>
    </row>
    <row r="395" ht="18.75" spans="1:7">
      <c r="A395" s="471">
        <v>20505</v>
      </c>
      <c r="B395" s="325" t="s">
        <v>368</v>
      </c>
      <c r="C395" s="377">
        <f>VLOOKUP(A395,'[3]44经开区'!$A$5:$C$1276,3,0)</f>
        <v>0</v>
      </c>
      <c r="D395" s="377">
        <f>VLOOKUP(A395,'[3]44经开区'!$A$4:$D$1276,4,0)</f>
        <v>0</v>
      </c>
      <c r="E395" s="338" t="str">
        <f t="shared" si="24"/>
        <v/>
      </c>
      <c r="F395" s="300" t="str">
        <f t="shared" si="22"/>
        <v>否</v>
      </c>
      <c r="G395" s="178" t="str">
        <f t="shared" si="23"/>
        <v>款</v>
      </c>
    </row>
    <row r="396" ht="18.75" spans="1:7">
      <c r="A396" s="472">
        <v>2050501</v>
      </c>
      <c r="B396" s="329" t="s">
        <v>369</v>
      </c>
      <c r="C396" s="359">
        <f>VLOOKUP(A396,'[3]44经开区'!$A$5:$C$1276,3,0)</f>
        <v>0</v>
      </c>
      <c r="D396" s="359">
        <f>VLOOKUP(A396,'[3]44经开区'!$A$4:$D$1276,4,0)</f>
        <v>0</v>
      </c>
      <c r="E396" s="333" t="str">
        <f t="shared" si="24"/>
        <v/>
      </c>
      <c r="F396" s="300" t="str">
        <f t="shared" si="22"/>
        <v>否</v>
      </c>
      <c r="G396" s="178" t="str">
        <f t="shared" si="23"/>
        <v>项</v>
      </c>
    </row>
    <row r="397" ht="18.75" spans="1:7">
      <c r="A397" s="472">
        <v>2050502</v>
      </c>
      <c r="B397" s="329" t="s">
        <v>370</v>
      </c>
      <c r="C397" s="359">
        <f>VLOOKUP(A397,'[3]44经开区'!$A$5:$C$1276,3,0)</f>
        <v>0</v>
      </c>
      <c r="D397" s="359">
        <f>VLOOKUP(A397,'[3]44经开区'!$A$4:$D$1276,4,0)</f>
        <v>0</v>
      </c>
      <c r="E397" s="333" t="str">
        <f t="shared" si="24"/>
        <v/>
      </c>
      <c r="F397" s="300" t="str">
        <f t="shared" si="22"/>
        <v>否</v>
      </c>
      <c r="G397" s="178" t="str">
        <f t="shared" si="23"/>
        <v>项</v>
      </c>
    </row>
    <row r="398" ht="18.75" spans="1:7">
      <c r="A398" s="472">
        <v>2050599</v>
      </c>
      <c r="B398" s="329" t="s">
        <v>371</v>
      </c>
      <c r="C398" s="359">
        <f>VLOOKUP(A398,'[3]44经开区'!$A$5:$C$1276,3,0)</f>
        <v>0</v>
      </c>
      <c r="D398" s="359">
        <f>VLOOKUP(A398,'[3]44经开区'!$A$4:$D$1276,4,0)</f>
        <v>0</v>
      </c>
      <c r="E398" s="333" t="str">
        <f t="shared" si="24"/>
        <v/>
      </c>
      <c r="F398" s="300" t="str">
        <f t="shared" si="22"/>
        <v>否</v>
      </c>
      <c r="G398" s="178" t="str">
        <f t="shared" si="23"/>
        <v>项</v>
      </c>
    </row>
    <row r="399" ht="18.75" spans="1:7">
      <c r="A399" s="471">
        <v>20506</v>
      </c>
      <c r="B399" s="325" t="s">
        <v>372</v>
      </c>
      <c r="C399" s="377">
        <f>VLOOKUP(A399,'[3]44经开区'!$A$5:$C$1276,3,0)</f>
        <v>0</v>
      </c>
      <c r="D399" s="377">
        <f>VLOOKUP(A399,'[3]44经开区'!$A$4:$D$1276,4,0)</f>
        <v>0</v>
      </c>
      <c r="E399" s="338" t="str">
        <f t="shared" si="24"/>
        <v/>
      </c>
      <c r="F399" s="300" t="str">
        <f t="shared" si="22"/>
        <v>否</v>
      </c>
      <c r="G399" s="178" t="str">
        <f t="shared" si="23"/>
        <v>款</v>
      </c>
    </row>
    <row r="400" ht="18.75" spans="1:7">
      <c r="A400" s="472">
        <v>2050601</v>
      </c>
      <c r="B400" s="329" t="s">
        <v>373</v>
      </c>
      <c r="C400" s="359">
        <f>VLOOKUP(A400,'[3]44经开区'!$A$5:$C$1276,3,0)</f>
        <v>0</v>
      </c>
      <c r="D400" s="359">
        <f>VLOOKUP(A400,'[3]44经开区'!$A$4:$D$1276,4,0)</f>
        <v>0</v>
      </c>
      <c r="E400" s="333" t="str">
        <f t="shared" si="24"/>
        <v/>
      </c>
      <c r="F400" s="300" t="str">
        <f t="shared" si="22"/>
        <v>否</v>
      </c>
      <c r="G400" s="178" t="str">
        <f t="shared" si="23"/>
        <v>项</v>
      </c>
    </row>
    <row r="401" ht="18.75" spans="1:7">
      <c r="A401" s="472">
        <v>2050602</v>
      </c>
      <c r="B401" s="329" t="s">
        <v>374</v>
      </c>
      <c r="C401" s="359">
        <f>VLOOKUP(A401,'[3]44经开区'!$A$5:$C$1276,3,0)</f>
        <v>0</v>
      </c>
      <c r="D401" s="359">
        <f>VLOOKUP(A401,'[3]44经开区'!$A$4:$D$1276,4,0)</f>
        <v>0</v>
      </c>
      <c r="E401" s="333" t="str">
        <f t="shared" si="24"/>
        <v/>
      </c>
      <c r="F401" s="300" t="str">
        <f t="shared" si="22"/>
        <v>否</v>
      </c>
      <c r="G401" s="178" t="str">
        <f t="shared" si="23"/>
        <v>项</v>
      </c>
    </row>
    <row r="402" ht="18.75" spans="1:7">
      <c r="A402" s="472">
        <v>2050699</v>
      </c>
      <c r="B402" s="329" t="s">
        <v>375</v>
      </c>
      <c r="C402" s="359">
        <f>VLOOKUP(A402,'[3]44经开区'!$A$5:$C$1276,3,0)</f>
        <v>0</v>
      </c>
      <c r="D402" s="359">
        <f>VLOOKUP(A402,'[3]44经开区'!$A$4:$D$1276,4,0)</f>
        <v>0</v>
      </c>
      <c r="E402" s="333" t="str">
        <f t="shared" si="24"/>
        <v/>
      </c>
      <c r="F402" s="300" t="str">
        <f t="shared" si="22"/>
        <v>否</v>
      </c>
      <c r="G402" s="178" t="str">
        <f t="shared" si="23"/>
        <v>项</v>
      </c>
    </row>
    <row r="403" ht="18.75" spans="1:7">
      <c r="A403" s="471">
        <v>20507</v>
      </c>
      <c r="B403" s="325" t="s">
        <v>376</v>
      </c>
      <c r="C403" s="377">
        <f>VLOOKUP(A403,'[3]44经开区'!$A$5:$C$1276,3,0)</f>
        <v>7</v>
      </c>
      <c r="D403" s="377">
        <f>VLOOKUP(A403,'[3]44经开区'!$A$4:$D$1276,4,0)</f>
        <v>28</v>
      </c>
      <c r="E403" s="338">
        <f t="shared" si="24"/>
        <v>3</v>
      </c>
      <c r="F403" s="300" t="str">
        <f t="shared" si="22"/>
        <v>是</v>
      </c>
      <c r="G403" s="178" t="str">
        <f t="shared" si="23"/>
        <v>款</v>
      </c>
    </row>
    <row r="404" ht="18.75" spans="1:7">
      <c r="A404" s="472">
        <v>2050701</v>
      </c>
      <c r="B404" s="329" t="s">
        <v>377</v>
      </c>
      <c r="C404" s="359">
        <v>7</v>
      </c>
      <c r="D404" s="359">
        <v>28</v>
      </c>
      <c r="E404" s="333">
        <f t="shared" si="24"/>
        <v>3</v>
      </c>
      <c r="F404" s="300" t="str">
        <f t="shared" si="22"/>
        <v>是</v>
      </c>
      <c r="G404" s="178" t="str">
        <f t="shared" si="23"/>
        <v>项</v>
      </c>
    </row>
    <row r="405" ht="18.75" spans="1:7">
      <c r="A405" s="472">
        <v>2050702</v>
      </c>
      <c r="B405" s="329" t="s">
        <v>378</v>
      </c>
      <c r="C405" s="359">
        <f>VLOOKUP(A405,'[3]44经开区'!$A$5:$C$1276,3,0)</f>
        <v>0</v>
      </c>
      <c r="D405" s="359">
        <f>VLOOKUP(A405,'[3]44经开区'!$A$4:$D$1276,4,0)</f>
        <v>0</v>
      </c>
      <c r="E405" s="333" t="str">
        <f t="shared" si="24"/>
        <v/>
      </c>
      <c r="F405" s="300" t="str">
        <f t="shared" si="22"/>
        <v>否</v>
      </c>
      <c r="G405" s="178" t="str">
        <f t="shared" si="23"/>
        <v>项</v>
      </c>
    </row>
    <row r="406" ht="18.75" spans="1:7">
      <c r="A406" s="472">
        <v>2050799</v>
      </c>
      <c r="B406" s="329" t="s">
        <v>379</v>
      </c>
      <c r="C406" s="359">
        <f>VLOOKUP(A406,'[3]44经开区'!$A$5:$C$1276,3,0)</f>
        <v>0</v>
      </c>
      <c r="D406" s="359">
        <f>VLOOKUP(A406,'[3]44经开区'!$A$4:$D$1276,4,0)</f>
        <v>0</v>
      </c>
      <c r="E406" s="333" t="str">
        <f t="shared" si="24"/>
        <v/>
      </c>
      <c r="F406" s="300" t="str">
        <f t="shared" si="22"/>
        <v>否</v>
      </c>
      <c r="G406" s="178" t="str">
        <f t="shared" si="23"/>
        <v>项</v>
      </c>
    </row>
    <row r="407" ht="18.75" spans="1:7">
      <c r="A407" s="471">
        <v>20508</v>
      </c>
      <c r="B407" s="325" t="s">
        <v>380</v>
      </c>
      <c r="C407" s="377">
        <f>VLOOKUP(A407,'[3]44经开区'!$A$5:$C$1276,3,0)</f>
        <v>0</v>
      </c>
      <c r="D407" s="377">
        <f>VLOOKUP(A407,'[3]44经开区'!$A$4:$D$1276,4,0)</f>
        <v>0</v>
      </c>
      <c r="E407" s="338" t="str">
        <f t="shared" si="24"/>
        <v/>
      </c>
      <c r="F407" s="300" t="str">
        <f t="shared" si="22"/>
        <v>否</v>
      </c>
      <c r="G407" s="178" t="str">
        <f t="shared" si="23"/>
        <v>款</v>
      </c>
    </row>
    <row r="408" ht="18.75" spans="1:7">
      <c r="A408" s="472">
        <v>2050801</v>
      </c>
      <c r="B408" s="329" t="s">
        <v>381</v>
      </c>
      <c r="C408" s="359">
        <f>VLOOKUP(A408,'[3]44经开区'!$A$5:$C$1276,3,0)</f>
        <v>0</v>
      </c>
      <c r="D408" s="359">
        <f>VLOOKUP(A408,'[3]44经开区'!$A$4:$D$1276,4,0)</f>
        <v>0</v>
      </c>
      <c r="E408" s="333" t="str">
        <f t="shared" si="24"/>
        <v/>
      </c>
      <c r="F408" s="300" t="str">
        <f t="shared" si="22"/>
        <v>否</v>
      </c>
      <c r="G408" s="178" t="str">
        <f t="shared" si="23"/>
        <v>项</v>
      </c>
    </row>
    <row r="409" ht="18.75" spans="1:7">
      <c r="A409" s="472">
        <v>2050802</v>
      </c>
      <c r="B409" s="329" t="s">
        <v>382</v>
      </c>
      <c r="C409" s="359">
        <f>VLOOKUP(A409,'[3]44经开区'!$A$5:$C$1276,3,0)</f>
        <v>0</v>
      </c>
      <c r="D409" s="359">
        <f>VLOOKUP(A409,'[3]44经开区'!$A$4:$D$1276,4,0)</f>
        <v>0</v>
      </c>
      <c r="E409" s="333" t="str">
        <f t="shared" si="24"/>
        <v/>
      </c>
      <c r="F409" s="300" t="str">
        <f t="shared" si="22"/>
        <v>否</v>
      </c>
      <c r="G409" s="178" t="str">
        <f t="shared" si="23"/>
        <v>项</v>
      </c>
    </row>
    <row r="410" ht="18.75" spans="1:7">
      <c r="A410" s="472">
        <v>2050803</v>
      </c>
      <c r="B410" s="329" t="s">
        <v>383</v>
      </c>
      <c r="C410" s="359">
        <f>VLOOKUP(A410,'[3]44经开区'!$A$5:$C$1276,3,0)</f>
        <v>0</v>
      </c>
      <c r="D410" s="359">
        <f>VLOOKUP(A410,'[3]44经开区'!$A$4:$D$1276,4,0)</f>
        <v>0</v>
      </c>
      <c r="E410" s="333" t="str">
        <f t="shared" si="24"/>
        <v/>
      </c>
      <c r="F410" s="300" t="str">
        <f t="shared" si="22"/>
        <v>否</v>
      </c>
      <c r="G410" s="178" t="str">
        <f t="shared" si="23"/>
        <v>项</v>
      </c>
    </row>
    <row r="411" ht="18.75" spans="1:7">
      <c r="A411" s="472">
        <v>2050804</v>
      </c>
      <c r="B411" s="329" t="s">
        <v>384</v>
      </c>
      <c r="C411" s="359">
        <f>VLOOKUP(A411,'[3]44经开区'!$A$5:$C$1276,3,0)</f>
        <v>0</v>
      </c>
      <c r="D411" s="359">
        <f>VLOOKUP(A411,'[3]44经开区'!$A$4:$D$1276,4,0)</f>
        <v>0</v>
      </c>
      <c r="E411" s="333" t="str">
        <f t="shared" si="24"/>
        <v/>
      </c>
      <c r="F411" s="300" t="str">
        <f t="shared" si="22"/>
        <v>否</v>
      </c>
      <c r="G411" s="178" t="str">
        <f t="shared" si="23"/>
        <v>项</v>
      </c>
    </row>
    <row r="412" ht="18.75" spans="1:7">
      <c r="A412" s="472">
        <v>2050899</v>
      </c>
      <c r="B412" s="329" t="s">
        <v>385</v>
      </c>
      <c r="C412" s="359">
        <f>VLOOKUP(A412,'[3]44经开区'!$A$5:$C$1276,3,0)</f>
        <v>0</v>
      </c>
      <c r="D412" s="359">
        <f>VLOOKUP(A412,'[3]44经开区'!$A$4:$D$1276,4,0)</f>
        <v>0</v>
      </c>
      <c r="E412" s="333" t="str">
        <f t="shared" si="24"/>
        <v/>
      </c>
      <c r="F412" s="300" t="str">
        <f t="shared" si="22"/>
        <v>否</v>
      </c>
      <c r="G412" s="178" t="str">
        <f t="shared" si="23"/>
        <v>项</v>
      </c>
    </row>
    <row r="413" ht="18.75" spans="1:7">
      <c r="A413" s="471">
        <v>20509</v>
      </c>
      <c r="B413" s="325" t="s">
        <v>386</v>
      </c>
      <c r="C413" s="377">
        <f>VLOOKUP(A413,'[3]44经开区'!$A$5:$C$1276,3,0)</f>
        <v>2243</v>
      </c>
      <c r="D413" s="377">
        <f>VLOOKUP(A413,'[3]44经开区'!$A$4:$D$1276,4,0)</f>
        <v>4571</v>
      </c>
      <c r="E413" s="338">
        <f t="shared" si="24"/>
        <v>1.038</v>
      </c>
      <c r="F413" s="300" t="str">
        <f t="shared" si="22"/>
        <v>是</v>
      </c>
      <c r="G413" s="178" t="str">
        <f t="shared" si="23"/>
        <v>款</v>
      </c>
    </row>
    <row r="414" s="462" customFormat="1" ht="18.75" spans="1:7">
      <c r="A414" s="472">
        <v>2050901</v>
      </c>
      <c r="B414" s="329" t="s">
        <v>387</v>
      </c>
      <c r="C414" s="359">
        <f>VLOOKUP(A414,'[3]44经开区'!$A$5:$C$1276,3,0)</f>
        <v>0</v>
      </c>
      <c r="D414" s="359">
        <f>VLOOKUP(A414,'[3]44经开区'!$A$4:$D$1276,4,0)</f>
        <v>0</v>
      </c>
      <c r="E414" s="333" t="str">
        <f t="shared" si="24"/>
        <v/>
      </c>
      <c r="F414" s="300" t="str">
        <f t="shared" si="22"/>
        <v>否</v>
      </c>
      <c r="G414" s="178" t="str">
        <f t="shared" si="23"/>
        <v>项</v>
      </c>
    </row>
    <row r="415" ht="18.75" spans="1:7">
      <c r="A415" s="472">
        <v>2050902</v>
      </c>
      <c r="B415" s="329" t="s">
        <v>388</v>
      </c>
      <c r="C415" s="359">
        <f>VLOOKUP(A415,'[3]44经开区'!$A$5:$C$1276,3,0)</f>
        <v>0</v>
      </c>
      <c r="D415" s="359">
        <f>VLOOKUP(A415,'[3]44经开区'!$A$4:$D$1276,4,0)</f>
        <v>0</v>
      </c>
      <c r="E415" s="333" t="str">
        <f t="shared" si="24"/>
        <v/>
      </c>
      <c r="F415" s="300" t="str">
        <f t="shared" si="22"/>
        <v>否</v>
      </c>
      <c r="G415" s="178" t="str">
        <f t="shared" si="23"/>
        <v>项</v>
      </c>
    </row>
    <row r="416" ht="18.75" spans="1:7">
      <c r="A416" s="472">
        <v>2050903</v>
      </c>
      <c r="B416" s="329" t="s">
        <v>389</v>
      </c>
      <c r="C416" s="359">
        <v>2243</v>
      </c>
      <c r="D416" s="359">
        <v>4571</v>
      </c>
      <c r="E416" s="333">
        <f t="shared" si="24"/>
        <v>1.038</v>
      </c>
      <c r="F416" s="300" t="str">
        <f t="shared" si="22"/>
        <v>是</v>
      </c>
      <c r="G416" s="178" t="str">
        <f t="shared" si="23"/>
        <v>项</v>
      </c>
    </row>
    <row r="417" s="462" customFormat="1" ht="18.75" spans="1:7">
      <c r="A417" s="472">
        <v>2050904</v>
      </c>
      <c r="B417" s="329" t="s">
        <v>390</v>
      </c>
      <c r="C417" s="359">
        <f>VLOOKUP(A417,'[3]44经开区'!$A$5:$C$1276,3,0)</f>
        <v>0</v>
      </c>
      <c r="D417" s="359">
        <f>VLOOKUP(A417,'[3]44经开区'!$A$4:$D$1276,4,0)</f>
        <v>0</v>
      </c>
      <c r="E417" s="333" t="str">
        <f t="shared" si="24"/>
        <v/>
      </c>
      <c r="F417" s="300" t="str">
        <f t="shared" si="22"/>
        <v>否</v>
      </c>
      <c r="G417" s="178" t="str">
        <f t="shared" si="23"/>
        <v>项</v>
      </c>
    </row>
    <row r="418" ht="18.75" spans="1:7">
      <c r="A418" s="472">
        <v>2050905</v>
      </c>
      <c r="B418" s="329" t="s">
        <v>391</v>
      </c>
      <c r="C418" s="359">
        <f>VLOOKUP(A418,'[3]44经开区'!$A$5:$C$1276,3,0)</f>
        <v>0</v>
      </c>
      <c r="D418" s="359">
        <f>VLOOKUP(A418,'[3]44经开区'!$A$4:$D$1276,4,0)</f>
        <v>0</v>
      </c>
      <c r="E418" s="333" t="str">
        <f t="shared" si="24"/>
        <v/>
      </c>
      <c r="F418" s="300" t="str">
        <f t="shared" si="22"/>
        <v>否</v>
      </c>
      <c r="G418" s="178" t="str">
        <f t="shared" si="23"/>
        <v>项</v>
      </c>
    </row>
    <row r="419" ht="18.75" spans="1:7">
      <c r="A419" s="472">
        <v>2050999</v>
      </c>
      <c r="B419" s="329" t="s">
        <v>392</v>
      </c>
      <c r="C419" s="359">
        <f>VLOOKUP(A419,'[3]44经开区'!$A$5:$C$1276,3,0)</f>
        <v>0</v>
      </c>
      <c r="D419" s="359">
        <f>VLOOKUP(A419,'[3]44经开区'!$A$4:$D$1276,4,0)</f>
        <v>0</v>
      </c>
      <c r="E419" s="333" t="str">
        <f t="shared" si="24"/>
        <v/>
      </c>
      <c r="F419" s="300" t="str">
        <f t="shared" si="22"/>
        <v>否</v>
      </c>
      <c r="G419" s="178" t="str">
        <f t="shared" si="23"/>
        <v>项</v>
      </c>
    </row>
    <row r="420" ht="18.75" spans="1:7">
      <c r="A420" s="471">
        <v>20599</v>
      </c>
      <c r="B420" s="325" t="s">
        <v>393</v>
      </c>
      <c r="C420" s="377">
        <f>VLOOKUP(A420,'[3]44经开区'!$A$5:$C$1276,3,0)</f>
        <v>478</v>
      </c>
      <c r="D420" s="377">
        <f>VLOOKUP(A420,'[3]44经开区'!$A$4:$D$1276,4,0)</f>
        <v>2208</v>
      </c>
      <c r="E420" s="338">
        <f t="shared" si="24"/>
        <v>3.619</v>
      </c>
      <c r="F420" s="300" t="str">
        <f t="shared" si="22"/>
        <v>是</v>
      </c>
      <c r="G420" s="178" t="str">
        <f t="shared" si="23"/>
        <v>款</v>
      </c>
    </row>
    <row r="421" ht="18.75" spans="1:7">
      <c r="A421" s="331">
        <v>2059999</v>
      </c>
      <c r="B421" s="329" t="s">
        <v>394</v>
      </c>
      <c r="C421" s="359">
        <v>478</v>
      </c>
      <c r="D421" s="359">
        <v>2208</v>
      </c>
      <c r="E421" s="333">
        <f t="shared" si="24"/>
        <v>3.619</v>
      </c>
      <c r="F421" s="300" t="str">
        <f t="shared" si="22"/>
        <v>是</v>
      </c>
      <c r="G421" s="178" t="str">
        <f t="shared" si="23"/>
        <v>项</v>
      </c>
    </row>
    <row r="422" ht="18.75" spans="1:7">
      <c r="A422" s="471">
        <v>206</v>
      </c>
      <c r="B422" s="325" t="s">
        <v>81</v>
      </c>
      <c r="C422" s="377">
        <f>VLOOKUP(A422,'[3]44经开区'!$A$5:$C$1276,3,0)</f>
        <v>995</v>
      </c>
      <c r="D422" s="377">
        <f>VLOOKUP(A422,'[3]44经开区'!$A$4:$D$1276,4,0)</f>
        <v>882</v>
      </c>
      <c r="E422" s="338">
        <f t="shared" si="24"/>
        <v>-0.114</v>
      </c>
      <c r="F422" s="300" t="str">
        <f t="shared" si="22"/>
        <v>是</v>
      </c>
      <c r="G422" s="178" t="str">
        <f t="shared" si="23"/>
        <v>类</v>
      </c>
    </row>
    <row r="423" ht="18.75" spans="1:7">
      <c r="A423" s="471">
        <v>20601</v>
      </c>
      <c r="B423" s="325" t="s">
        <v>395</v>
      </c>
      <c r="C423" s="377">
        <f>VLOOKUP(A423,'[3]44经开区'!$A$5:$C$1276,3,0)</f>
        <v>0</v>
      </c>
      <c r="D423" s="377">
        <f>VLOOKUP(A423,'[3]44经开区'!$A$4:$D$1276,4,0)</f>
        <v>0</v>
      </c>
      <c r="E423" s="338" t="str">
        <f t="shared" si="24"/>
        <v/>
      </c>
      <c r="F423" s="300" t="str">
        <f t="shared" si="22"/>
        <v>否</v>
      </c>
      <c r="G423" s="178" t="str">
        <f t="shared" si="23"/>
        <v>款</v>
      </c>
    </row>
    <row r="424" ht="18.75" spans="1:7">
      <c r="A424" s="472">
        <v>2060101</v>
      </c>
      <c r="B424" s="329" t="s">
        <v>137</v>
      </c>
      <c r="C424" s="359">
        <f>VLOOKUP(A424,'[3]44经开区'!$A$5:$C$1276,3,0)</f>
        <v>0</v>
      </c>
      <c r="D424" s="359">
        <f>VLOOKUP(A424,'[3]44经开区'!$A$4:$D$1276,4,0)</f>
        <v>0</v>
      </c>
      <c r="E424" s="333" t="str">
        <f t="shared" si="24"/>
        <v/>
      </c>
      <c r="F424" s="300" t="str">
        <f t="shared" si="22"/>
        <v>否</v>
      </c>
      <c r="G424" s="178" t="str">
        <f t="shared" si="23"/>
        <v>项</v>
      </c>
    </row>
    <row r="425" ht="18.75" spans="1:7">
      <c r="A425" s="472">
        <v>2060102</v>
      </c>
      <c r="B425" s="329" t="s">
        <v>138</v>
      </c>
      <c r="C425" s="359">
        <f>VLOOKUP(A425,'[3]44经开区'!$A$5:$C$1276,3,0)</f>
        <v>0</v>
      </c>
      <c r="D425" s="359">
        <f>VLOOKUP(A425,'[3]44经开区'!$A$4:$D$1276,4,0)</f>
        <v>0</v>
      </c>
      <c r="E425" s="333" t="str">
        <f t="shared" si="24"/>
        <v/>
      </c>
      <c r="F425" s="300" t="str">
        <f t="shared" si="22"/>
        <v>否</v>
      </c>
      <c r="G425" s="178" t="str">
        <f t="shared" si="23"/>
        <v>项</v>
      </c>
    </row>
    <row r="426" ht="18.75" spans="1:7">
      <c r="A426" s="472">
        <v>2060103</v>
      </c>
      <c r="B426" s="329" t="s">
        <v>139</v>
      </c>
      <c r="C426" s="359">
        <f>VLOOKUP(A426,'[3]44经开区'!$A$5:$C$1276,3,0)</f>
        <v>0</v>
      </c>
      <c r="D426" s="359">
        <f>VLOOKUP(A426,'[3]44经开区'!$A$4:$D$1276,4,0)</f>
        <v>0</v>
      </c>
      <c r="E426" s="333" t="str">
        <f t="shared" si="24"/>
        <v/>
      </c>
      <c r="F426" s="300" t="str">
        <f t="shared" si="22"/>
        <v>否</v>
      </c>
      <c r="G426" s="178" t="str">
        <f t="shared" si="23"/>
        <v>项</v>
      </c>
    </row>
    <row r="427" ht="18.75" spans="1:7">
      <c r="A427" s="472">
        <v>2060199</v>
      </c>
      <c r="B427" s="329" t="s">
        <v>396</v>
      </c>
      <c r="C427" s="359">
        <f>VLOOKUP(A427,'[3]44经开区'!$A$5:$C$1276,3,0)</f>
        <v>0</v>
      </c>
      <c r="D427" s="359">
        <f>VLOOKUP(A427,'[3]44经开区'!$A$4:$D$1276,4,0)</f>
        <v>0</v>
      </c>
      <c r="E427" s="333" t="str">
        <f t="shared" si="24"/>
        <v/>
      </c>
      <c r="F427" s="300" t="str">
        <f t="shared" si="22"/>
        <v>否</v>
      </c>
      <c r="G427" s="178" t="str">
        <f t="shared" si="23"/>
        <v>项</v>
      </c>
    </row>
    <row r="428" ht="18.75" spans="1:7">
      <c r="A428" s="471">
        <v>20602</v>
      </c>
      <c r="B428" s="325" t="s">
        <v>397</v>
      </c>
      <c r="C428" s="377">
        <f>VLOOKUP(A428,'[3]44经开区'!$A$5:$C$1276,3,0)</f>
        <v>0</v>
      </c>
      <c r="D428" s="377">
        <f>VLOOKUP(A428,'[3]44经开区'!$A$4:$D$1276,4,0)</f>
        <v>0</v>
      </c>
      <c r="E428" s="338" t="str">
        <f t="shared" si="24"/>
        <v/>
      </c>
      <c r="F428" s="300" t="str">
        <f t="shared" si="22"/>
        <v>否</v>
      </c>
      <c r="G428" s="178" t="str">
        <f t="shared" si="23"/>
        <v>款</v>
      </c>
    </row>
    <row r="429" ht="18.75" spans="1:7">
      <c r="A429" s="472">
        <v>2060201</v>
      </c>
      <c r="B429" s="329" t="s">
        <v>398</v>
      </c>
      <c r="C429" s="359">
        <f>VLOOKUP(A429,'[3]44经开区'!$A$5:$C$1276,3,0)</f>
        <v>0</v>
      </c>
      <c r="D429" s="359">
        <f>VLOOKUP(A429,'[3]44经开区'!$A$4:$D$1276,4,0)</f>
        <v>0</v>
      </c>
      <c r="E429" s="333" t="str">
        <f t="shared" si="24"/>
        <v/>
      </c>
      <c r="F429" s="300" t="str">
        <f t="shared" si="22"/>
        <v>否</v>
      </c>
      <c r="G429" s="178" t="str">
        <f t="shared" si="23"/>
        <v>项</v>
      </c>
    </row>
    <row r="430" ht="18.75" spans="1:7">
      <c r="A430" s="472">
        <v>2060203</v>
      </c>
      <c r="B430" s="329" t="s">
        <v>399</v>
      </c>
      <c r="C430" s="359">
        <f>VLOOKUP(A430,'[3]44经开区'!$A$5:$C$1276,3,0)</f>
        <v>0</v>
      </c>
      <c r="D430" s="359">
        <f>VLOOKUP(A430,'[3]44经开区'!$A$4:$D$1276,4,0)</f>
        <v>0</v>
      </c>
      <c r="E430" s="333" t="str">
        <f t="shared" si="24"/>
        <v/>
      </c>
      <c r="F430" s="300" t="str">
        <f t="shared" si="22"/>
        <v>否</v>
      </c>
      <c r="G430" s="178" t="str">
        <f t="shared" si="23"/>
        <v>项</v>
      </c>
    </row>
    <row r="431" ht="18.75" spans="1:7">
      <c r="A431" s="472">
        <v>2060204</v>
      </c>
      <c r="B431" s="329" t="s">
        <v>400</v>
      </c>
      <c r="C431" s="359">
        <f>VLOOKUP(A431,'[3]44经开区'!$A$5:$C$1276,3,0)</f>
        <v>0</v>
      </c>
      <c r="D431" s="359">
        <f>VLOOKUP(A431,'[3]44经开区'!$A$4:$D$1276,4,0)</f>
        <v>0</v>
      </c>
      <c r="E431" s="333" t="str">
        <f t="shared" si="24"/>
        <v/>
      </c>
      <c r="F431" s="300" t="str">
        <f t="shared" si="22"/>
        <v>否</v>
      </c>
      <c r="G431" s="178" t="str">
        <f t="shared" si="23"/>
        <v>项</v>
      </c>
    </row>
    <row r="432" ht="18.75" spans="1:7">
      <c r="A432" s="472">
        <v>2060205</v>
      </c>
      <c r="B432" s="329" t="s">
        <v>401</v>
      </c>
      <c r="C432" s="359">
        <f>VLOOKUP(A432,'[3]44经开区'!$A$5:$C$1276,3,0)</f>
        <v>0</v>
      </c>
      <c r="D432" s="359">
        <f>VLOOKUP(A432,'[3]44经开区'!$A$4:$D$1276,4,0)</f>
        <v>0</v>
      </c>
      <c r="E432" s="333" t="str">
        <f t="shared" si="24"/>
        <v/>
      </c>
      <c r="F432" s="300" t="str">
        <f t="shared" si="22"/>
        <v>否</v>
      </c>
      <c r="G432" s="178" t="str">
        <f t="shared" si="23"/>
        <v>项</v>
      </c>
    </row>
    <row r="433" ht="18.75" spans="1:7">
      <c r="A433" s="472">
        <v>2060206</v>
      </c>
      <c r="B433" s="329" t="s">
        <v>402</v>
      </c>
      <c r="C433" s="359">
        <f>VLOOKUP(A433,'[3]44经开区'!$A$5:$C$1276,3,0)</f>
        <v>0</v>
      </c>
      <c r="D433" s="359">
        <f>VLOOKUP(A433,'[3]44经开区'!$A$4:$D$1276,4,0)</f>
        <v>0</v>
      </c>
      <c r="E433" s="333" t="str">
        <f t="shared" si="24"/>
        <v/>
      </c>
      <c r="F433" s="300" t="str">
        <f t="shared" si="22"/>
        <v>否</v>
      </c>
      <c r="G433" s="178" t="str">
        <f t="shared" si="23"/>
        <v>项</v>
      </c>
    </row>
    <row r="434" ht="18.75" spans="1:7">
      <c r="A434" s="472">
        <v>2060207</v>
      </c>
      <c r="B434" s="329" t="s">
        <v>403</v>
      </c>
      <c r="C434" s="359">
        <f>VLOOKUP(A434,'[3]44经开区'!$A$5:$C$1276,3,0)</f>
        <v>0</v>
      </c>
      <c r="D434" s="359">
        <f>VLOOKUP(A434,'[3]44经开区'!$A$4:$D$1276,4,0)</f>
        <v>0</v>
      </c>
      <c r="E434" s="333" t="str">
        <f t="shared" si="24"/>
        <v/>
      </c>
      <c r="F434" s="300" t="str">
        <f t="shared" si="22"/>
        <v>否</v>
      </c>
      <c r="G434" s="178" t="str">
        <f t="shared" si="23"/>
        <v>项</v>
      </c>
    </row>
    <row r="435" ht="18.75" spans="1:7">
      <c r="A435" s="474">
        <v>2060208</v>
      </c>
      <c r="B435" s="480" t="s">
        <v>404</v>
      </c>
      <c r="C435" s="359">
        <f>VLOOKUP(A435,'[3]44经开区'!$A$5:$C$1276,3,0)</f>
        <v>0</v>
      </c>
      <c r="D435" s="359">
        <f>VLOOKUP(A435,'[3]44经开区'!$A$4:$D$1276,4,0)</f>
        <v>0</v>
      </c>
      <c r="E435" s="333" t="str">
        <f t="shared" si="24"/>
        <v/>
      </c>
      <c r="F435" s="300" t="str">
        <f t="shared" si="22"/>
        <v>否</v>
      </c>
      <c r="G435" s="178" t="str">
        <f t="shared" si="23"/>
        <v>项</v>
      </c>
    </row>
    <row r="436" ht="18.75" spans="1:7">
      <c r="A436" s="472">
        <v>2060299</v>
      </c>
      <c r="B436" s="329" t="s">
        <v>405</v>
      </c>
      <c r="C436" s="359">
        <f>VLOOKUP(A436,'[3]44经开区'!$A$5:$C$1276,3,0)</f>
        <v>0</v>
      </c>
      <c r="D436" s="359">
        <f>VLOOKUP(A436,'[3]44经开区'!$A$4:$D$1276,4,0)</f>
        <v>0</v>
      </c>
      <c r="E436" s="333" t="str">
        <f t="shared" si="24"/>
        <v/>
      </c>
      <c r="F436" s="300" t="str">
        <f t="shared" si="22"/>
        <v>否</v>
      </c>
      <c r="G436" s="178" t="str">
        <f t="shared" si="23"/>
        <v>项</v>
      </c>
    </row>
    <row r="437" ht="18.75" spans="1:7">
      <c r="A437" s="471">
        <v>20603</v>
      </c>
      <c r="B437" s="325" t="s">
        <v>406</v>
      </c>
      <c r="C437" s="377">
        <f>VLOOKUP(A437,'[3]44经开区'!$A$5:$C$1276,3,0)</f>
        <v>0</v>
      </c>
      <c r="D437" s="377">
        <f>VLOOKUP(A437,'[3]44经开区'!$A$4:$D$1276,4,0)</f>
        <v>0</v>
      </c>
      <c r="E437" s="338" t="str">
        <f t="shared" si="24"/>
        <v/>
      </c>
      <c r="F437" s="300" t="str">
        <f t="shared" si="22"/>
        <v>否</v>
      </c>
      <c r="G437" s="178" t="str">
        <f t="shared" si="23"/>
        <v>款</v>
      </c>
    </row>
    <row r="438" ht="18.75" spans="1:7">
      <c r="A438" s="472">
        <v>2060301</v>
      </c>
      <c r="B438" s="329" t="s">
        <v>398</v>
      </c>
      <c r="C438" s="359">
        <f>VLOOKUP(A438,'[3]44经开区'!$A$5:$C$1276,3,0)</f>
        <v>0</v>
      </c>
      <c r="D438" s="359">
        <f>VLOOKUP(A438,'[3]44经开区'!$A$4:$D$1276,4,0)</f>
        <v>0</v>
      </c>
      <c r="E438" s="333" t="str">
        <f t="shared" si="24"/>
        <v/>
      </c>
      <c r="F438" s="300" t="str">
        <f t="shared" si="22"/>
        <v>否</v>
      </c>
      <c r="G438" s="178" t="str">
        <f t="shared" si="23"/>
        <v>项</v>
      </c>
    </row>
    <row r="439" ht="18.75" spans="1:7">
      <c r="A439" s="472">
        <v>2060302</v>
      </c>
      <c r="B439" s="329" t="s">
        <v>407</v>
      </c>
      <c r="C439" s="359">
        <f>VLOOKUP(A439,'[3]44经开区'!$A$5:$C$1276,3,0)</f>
        <v>0</v>
      </c>
      <c r="D439" s="359">
        <f>VLOOKUP(A439,'[3]44经开区'!$A$4:$D$1276,4,0)</f>
        <v>0</v>
      </c>
      <c r="E439" s="333" t="str">
        <f t="shared" si="24"/>
        <v/>
      </c>
      <c r="F439" s="300" t="str">
        <f t="shared" si="22"/>
        <v>否</v>
      </c>
      <c r="G439" s="178" t="str">
        <f t="shared" si="23"/>
        <v>项</v>
      </c>
    </row>
    <row r="440" ht="18.75" spans="1:7">
      <c r="A440" s="472">
        <v>2060303</v>
      </c>
      <c r="B440" s="329" t="s">
        <v>408</v>
      </c>
      <c r="C440" s="359">
        <f>VLOOKUP(A440,'[3]44经开区'!$A$5:$C$1276,3,0)</f>
        <v>0</v>
      </c>
      <c r="D440" s="359">
        <f>VLOOKUP(A440,'[3]44经开区'!$A$4:$D$1276,4,0)</f>
        <v>0</v>
      </c>
      <c r="E440" s="333" t="str">
        <f t="shared" si="24"/>
        <v/>
      </c>
      <c r="F440" s="300" t="str">
        <f t="shared" si="22"/>
        <v>否</v>
      </c>
      <c r="G440" s="178" t="str">
        <f t="shared" si="23"/>
        <v>项</v>
      </c>
    </row>
    <row r="441" ht="18.75" spans="1:7">
      <c r="A441" s="472">
        <v>2060304</v>
      </c>
      <c r="B441" s="329" t="s">
        <v>409</v>
      </c>
      <c r="C441" s="359">
        <f>VLOOKUP(A441,'[3]44经开区'!$A$5:$C$1276,3,0)</f>
        <v>0</v>
      </c>
      <c r="D441" s="359">
        <f>VLOOKUP(A441,'[3]44经开区'!$A$4:$D$1276,4,0)</f>
        <v>0</v>
      </c>
      <c r="E441" s="333" t="str">
        <f t="shared" si="24"/>
        <v/>
      </c>
      <c r="F441" s="300" t="str">
        <f t="shared" si="22"/>
        <v>否</v>
      </c>
      <c r="G441" s="178" t="str">
        <f t="shared" si="23"/>
        <v>项</v>
      </c>
    </row>
    <row r="442" ht="18.75" spans="1:7">
      <c r="A442" s="472">
        <v>2060399</v>
      </c>
      <c r="B442" s="329" t="s">
        <v>410</v>
      </c>
      <c r="C442" s="359">
        <f>VLOOKUP(A442,'[3]44经开区'!$A$5:$C$1276,3,0)</f>
        <v>0</v>
      </c>
      <c r="D442" s="359">
        <f>VLOOKUP(A442,'[3]44经开区'!$A$4:$D$1276,4,0)</f>
        <v>0</v>
      </c>
      <c r="E442" s="333" t="str">
        <f t="shared" si="24"/>
        <v/>
      </c>
      <c r="F442" s="300" t="str">
        <f t="shared" si="22"/>
        <v>否</v>
      </c>
      <c r="G442" s="178" t="str">
        <f t="shared" si="23"/>
        <v>项</v>
      </c>
    </row>
    <row r="443" ht="18.75" spans="1:7">
      <c r="A443" s="471">
        <v>20604</v>
      </c>
      <c r="B443" s="325" t="s">
        <v>411</v>
      </c>
      <c r="C443" s="377">
        <f>VLOOKUP(A443,'[3]44经开区'!$A$5:$C$1276,3,0)</f>
        <v>995</v>
      </c>
      <c r="D443" s="377">
        <f>VLOOKUP(A443,'[3]44经开区'!$A$4:$D$1276,4,0)</f>
        <v>837</v>
      </c>
      <c r="E443" s="338">
        <f t="shared" si="24"/>
        <v>-0.159</v>
      </c>
      <c r="F443" s="300" t="str">
        <f t="shared" si="22"/>
        <v>是</v>
      </c>
      <c r="G443" s="178" t="str">
        <f t="shared" si="23"/>
        <v>款</v>
      </c>
    </row>
    <row r="444" ht="18.75" spans="1:7">
      <c r="A444" s="472">
        <v>2060401</v>
      </c>
      <c r="B444" s="329" t="s">
        <v>398</v>
      </c>
      <c r="C444" s="359">
        <f>VLOOKUP(A444,'[3]44经开区'!$A$5:$C$1276,3,0)</f>
        <v>0</v>
      </c>
      <c r="D444" s="359">
        <f>VLOOKUP(A444,'[3]44经开区'!$A$4:$D$1276,4,0)</f>
        <v>0</v>
      </c>
      <c r="E444" s="333" t="str">
        <f t="shared" si="24"/>
        <v/>
      </c>
      <c r="F444" s="300" t="str">
        <f t="shared" si="22"/>
        <v>否</v>
      </c>
      <c r="G444" s="178" t="str">
        <f t="shared" si="23"/>
        <v>项</v>
      </c>
    </row>
    <row r="445" ht="18.75" spans="1:7">
      <c r="A445" s="472">
        <v>2060404</v>
      </c>
      <c r="B445" s="329" t="s">
        <v>412</v>
      </c>
      <c r="C445" s="359">
        <f>VLOOKUP(A445,'[3]44经开区'!$A$5:$C$1276,3,0)</f>
        <v>0</v>
      </c>
      <c r="D445" s="359">
        <f>VLOOKUP(A445,'[3]44经开区'!$A$4:$D$1276,4,0)</f>
        <v>0</v>
      </c>
      <c r="E445" s="333" t="str">
        <f t="shared" si="24"/>
        <v/>
      </c>
      <c r="F445" s="300" t="str">
        <f t="shared" si="22"/>
        <v>否</v>
      </c>
      <c r="G445" s="178" t="str">
        <f t="shared" si="23"/>
        <v>项</v>
      </c>
    </row>
    <row r="446" ht="18.75" spans="1:7">
      <c r="A446" s="481">
        <v>2060405</v>
      </c>
      <c r="B446" s="329" t="s">
        <v>413</v>
      </c>
      <c r="C446" s="359">
        <f>VLOOKUP(A446,'[3]44经开区'!$A$5:$C$1276,3,0)</f>
        <v>0</v>
      </c>
      <c r="D446" s="359">
        <f>VLOOKUP(A446,'[3]44经开区'!$A$4:$D$1276,4,0)</f>
        <v>0</v>
      </c>
      <c r="E446" s="333" t="str">
        <f t="shared" si="24"/>
        <v/>
      </c>
      <c r="F446" s="300" t="str">
        <f t="shared" si="22"/>
        <v>否</v>
      </c>
      <c r="G446" s="178" t="str">
        <f t="shared" si="23"/>
        <v>项</v>
      </c>
    </row>
    <row r="447" ht="18.75" spans="1:7">
      <c r="A447" s="472">
        <v>2060499</v>
      </c>
      <c r="B447" s="329" t="s">
        <v>414</v>
      </c>
      <c r="C447" s="359">
        <v>995</v>
      </c>
      <c r="D447" s="359">
        <v>837</v>
      </c>
      <c r="E447" s="333">
        <f t="shared" si="24"/>
        <v>-0.159</v>
      </c>
      <c r="F447" s="300" t="str">
        <f t="shared" si="22"/>
        <v>是</v>
      </c>
      <c r="G447" s="178" t="str">
        <f t="shared" si="23"/>
        <v>项</v>
      </c>
    </row>
    <row r="448" ht="18.75" spans="1:7">
      <c r="A448" s="471">
        <v>20605</v>
      </c>
      <c r="B448" s="325" t="s">
        <v>415</v>
      </c>
      <c r="C448" s="377">
        <f>VLOOKUP(A448,'[3]44经开区'!$A$5:$C$1276,3,0)</f>
        <v>0</v>
      </c>
      <c r="D448" s="377">
        <f>VLOOKUP(A448,'[3]44经开区'!$A$4:$D$1276,4,0)</f>
        <v>0</v>
      </c>
      <c r="E448" s="338" t="str">
        <f t="shared" si="24"/>
        <v/>
      </c>
      <c r="F448" s="300" t="str">
        <f t="shared" si="22"/>
        <v>否</v>
      </c>
      <c r="G448" s="178" t="str">
        <f t="shared" si="23"/>
        <v>款</v>
      </c>
    </row>
    <row r="449" ht="18.75" spans="1:7">
      <c r="A449" s="472">
        <v>2060501</v>
      </c>
      <c r="B449" s="329" t="s">
        <v>398</v>
      </c>
      <c r="C449" s="359">
        <f>VLOOKUP(A449,'[3]44经开区'!$A$5:$C$1276,3,0)</f>
        <v>0</v>
      </c>
      <c r="D449" s="359">
        <f>VLOOKUP(A449,'[3]44经开区'!$A$4:$D$1276,4,0)</f>
        <v>0</v>
      </c>
      <c r="E449" s="333" t="str">
        <f t="shared" si="24"/>
        <v/>
      </c>
      <c r="F449" s="300" t="str">
        <f t="shared" si="22"/>
        <v>否</v>
      </c>
      <c r="G449" s="178" t="str">
        <f t="shared" si="23"/>
        <v>项</v>
      </c>
    </row>
    <row r="450" ht="18.75" spans="1:7">
      <c r="A450" s="472">
        <v>2060502</v>
      </c>
      <c r="B450" s="329" t="s">
        <v>416</v>
      </c>
      <c r="C450" s="359">
        <f>VLOOKUP(A450,'[3]44经开区'!$A$5:$C$1276,3,0)</f>
        <v>0</v>
      </c>
      <c r="D450" s="359">
        <f>VLOOKUP(A450,'[3]44经开区'!$A$4:$D$1276,4,0)</f>
        <v>0</v>
      </c>
      <c r="E450" s="333" t="str">
        <f t="shared" si="24"/>
        <v/>
      </c>
      <c r="F450" s="300" t="str">
        <f t="shared" si="22"/>
        <v>否</v>
      </c>
      <c r="G450" s="178" t="str">
        <f t="shared" si="23"/>
        <v>项</v>
      </c>
    </row>
    <row r="451" ht="18.75" spans="1:7">
      <c r="A451" s="472">
        <v>2060503</v>
      </c>
      <c r="B451" s="329" t="s">
        <v>417</v>
      </c>
      <c r="C451" s="359">
        <f>VLOOKUP(A451,'[3]44经开区'!$A$5:$C$1276,3,0)</f>
        <v>0</v>
      </c>
      <c r="D451" s="359">
        <f>VLOOKUP(A451,'[3]44经开区'!$A$4:$D$1276,4,0)</f>
        <v>0</v>
      </c>
      <c r="E451" s="333" t="str">
        <f t="shared" si="24"/>
        <v/>
      </c>
      <c r="F451" s="300" t="str">
        <f t="shared" si="22"/>
        <v>否</v>
      </c>
      <c r="G451" s="178" t="str">
        <f t="shared" si="23"/>
        <v>项</v>
      </c>
    </row>
    <row r="452" ht="18.75" spans="1:7">
      <c r="A452" s="472">
        <v>2060599</v>
      </c>
      <c r="B452" s="329" t="s">
        <v>418</v>
      </c>
      <c r="C452" s="359">
        <f>VLOOKUP(A452,'[3]44经开区'!$A$5:$C$1276,3,0)</f>
        <v>0</v>
      </c>
      <c r="D452" s="359">
        <f>VLOOKUP(A452,'[3]44经开区'!$A$4:$D$1276,4,0)</f>
        <v>0</v>
      </c>
      <c r="E452" s="333" t="str">
        <f t="shared" si="24"/>
        <v/>
      </c>
      <c r="F452" s="300" t="str">
        <f t="shared" si="22"/>
        <v>否</v>
      </c>
      <c r="G452" s="178" t="str">
        <f t="shared" si="23"/>
        <v>项</v>
      </c>
    </row>
    <row r="453" ht="18.75" spans="1:7">
      <c r="A453" s="471">
        <v>20606</v>
      </c>
      <c r="B453" s="325" t="s">
        <v>419</v>
      </c>
      <c r="C453" s="377">
        <f>VLOOKUP(A453,'[3]44经开区'!$A$5:$C$1276,3,0)</f>
        <v>0</v>
      </c>
      <c r="D453" s="377">
        <f>VLOOKUP(A453,'[3]44经开区'!$A$4:$D$1276,4,0)</f>
        <v>0</v>
      </c>
      <c r="E453" s="338" t="str">
        <f t="shared" si="24"/>
        <v/>
      </c>
      <c r="F453" s="300" t="str">
        <f t="shared" ref="F453:F477" si="25">IF(LEN(A453)=3,"是",IF(B453&lt;&gt;"",IF(SUM(C453:D453)&lt;&gt;0,"是","否"),"是"))</f>
        <v>否</v>
      </c>
      <c r="G453" s="178" t="str">
        <f t="shared" ref="G453:G477" si="26">IF(LEN(A453)=3,"类",IF(LEN(A453)=5,"款","项"))</f>
        <v>款</v>
      </c>
    </row>
    <row r="454" ht="18.75" spans="1:7">
      <c r="A454" s="472">
        <v>2060601</v>
      </c>
      <c r="B454" s="329" t="s">
        <v>420</v>
      </c>
      <c r="C454" s="359">
        <f>VLOOKUP(A454,'[3]44经开区'!$A$5:$C$1276,3,0)</f>
        <v>0</v>
      </c>
      <c r="D454" s="359">
        <f>VLOOKUP(A454,'[3]44经开区'!$A$4:$D$1276,4,0)</f>
        <v>0</v>
      </c>
      <c r="E454" s="333" t="str">
        <f t="shared" si="24"/>
        <v/>
      </c>
      <c r="F454" s="300" t="str">
        <f t="shared" si="25"/>
        <v>否</v>
      </c>
      <c r="G454" s="178" t="str">
        <f t="shared" si="26"/>
        <v>项</v>
      </c>
    </row>
    <row r="455" ht="18.75" spans="1:7">
      <c r="A455" s="472">
        <v>2060602</v>
      </c>
      <c r="B455" s="329" t="s">
        <v>421</v>
      </c>
      <c r="C455" s="359">
        <f>VLOOKUP(A455,'[3]44经开区'!$A$5:$C$1276,3,0)</f>
        <v>0</v>
      </c>
      <c r="D455" s="359">
        <f>VLOOKUP(A455,'[3]44经开区'!$A$4:$D$1276,4,0)</f>
        <v>0</v>
      </c>
      <c r="E455" s="333" t="str">
        <f t="shared" si="24"/>
        <v/>
      </c>
      <c r="F455" s="300" t="str">
        <f t="shared" si="25"/>
        <v>否</v>
      </c>
      <c r="G455" s="178" t="str">
        <f t="shared" si="26"/>
        <v>项</v>
      </c>
    </row>
    <row r="456" ht="18.75" spans="1:7">
      <c r="A456" s="472">
        <v>2060603</v>
      </c>
      <c r="B456" s="329" t="s">
        <v>422</v>
      </c>
      <c r="C456" s="359">
        <f>VLOOKUP(A456,'[3]44经开区'!$A$5:$C$1276,3,0)</f>
        <v>0</v>
      </c>
      <c r="D456" s="359">
        <f>VLOOKUP(A456,'[3]44经开区'!$A$4:$D$1276,4,0)</f>
        <v>0</v>
      </c>
      <c r="E456" s="333" t="str">
        <f t="shared" si="24"/>
        <v/>
      </c>
      <c r="F456" s="300" t="str">
        <f t="shared" si="25"/>
        <v>否</v>
      </c>
      <c r="G456" s="178" t="str">
        <f t="shared" si="26"/>
        <v>项</v>
      </c>
    </row>
    <row r="457" ht="18.75" spans="1:7">
      <c r="A457" s="472">
        <v>2060699</v>
      </c>
      <c r="B457" s="329" t="s">
        <v>423</v>
      </c>
      <c r="C457" s="359">
        <f>VLOOKUP(A457,'[3]44经开区'!$A$5:$C$1276,3,0)</f>
        <v>0</v>
      </c>
      <c r="D457" s="359">
        <f>VLOOKUP(A457,'[3]44经开区'!$A$4:$D$1276,4,0)</f>
        <v>0</v>
      </c>
      <c r="E457" s="333" t="str">
        <f t="shared" si="24"/>
        <v/>
      </c>
      <c r="F457" s="300" t="str">
        <f t="shared" si="25"/>
        <v>否</v>
      </c>
      <c r="G457" s="178" t="str">
        <f t="shared" si="26"/>
        <v>项</v>
      </c>
    </row>
    <row r="458" ht="18.75" spans="1:7">
      <c r="A458" s="471">
        <v>20607</v>
      </c>
      <c r="B458" s="325" t="s">
        <v>424</v>
      </c>
      <c r="C458" s="377">
        <f>VLOOKUP(A458,'[3]44经开区'!$A$5:$C$1276,3,0)</f>
        <v>0</v>
      </c>
      <c r="D458" s="377">
        <f>VLOOKUP(A458,'[3]44经开区'!$A$4:$D$1276,4,0)</f>
        <v>45</v>
      </c>
      <c r="E458" s="338" t="str">
        <f t="shared" ref="E458:E521" si="27">IF(C458&gt;0,D458/C458-1,IF(C458&lt;0,-(D458/C458-1),""))</f>
        <v/>
      </c>
      <c r="F458" s="300" t="str">
        <f t="shared" si="25"/>
        <v>是</v>
      </c>
      <c r="G458" s="178" t="str">
        <f t="shared" si="26"/>
        <v>款</v>
      </c>
    </row>
    <row r="459" ht="18.75" spans="1:7">
      <c r="A459" s="472">
        <v>2060701</v>
      </c>
      <c r="B459" s="329" t="s">
        <v>398</v>
      </c>
      <c r="C459" s="359">
        <f>VLOOKUP(A459,'[3]44经开区'!$A$5:$C$1276,3,0)</f>
        <v>0</v>
      </c>
      <c r="D459" s="359">
        <f>VLOOKUP(A459,'[3]44经开区'!$A$4:$D$1276,4,0)</f>
        <v>0</v>
      </c>
      <c r="E459" s="333" t="str">
        <f t="shared" si="27"/>
        <v/>
      </c>
      <c r="F459" s="300" t="str">
        <f t="shared" si="25"/>
        <v>否</v>
      </c>
      <c r="G459" s="178" t="str">
        <f t="shared" si="26"/>
        <v>项</v>
      </c>
    </row>
    <row r="460" ht="18.75" spans="1:7">
      <c r="A460" s="472">
        <v>2060702</v>
      </c>
      <c r="B460" s="329" t="s">
        <v>425</v>
      </c>
      <c r="C460" s="359">
        <v>0</v>
      </c>
      <c r="D460" s="359">
        <v>40</v>
      </c>
      <c r="E460" s="333" t="str">
        <f t="shared" si="27"/>
        <v/>
      </c>
      <c r="F460" s="300" t="str">
        <f t="shared" si="25"/>
        <v>是</v>
      </c>
      <c r="G460" s="178" t="str">
        <f t="shared" si="26"/>
        <v>项</v>
      </c>
    </row>
    <row r="461" ht="18.75" spans="1:7">
      <c r="A461" s="472">
        <v>2060703</v>
      </c>
      <c r="B461" s="329" t="s">
        <v>426</v>
      </c>
      <c r="C461" s="359">
        <v>0</v>
      </c>
      <c r="D461" s="359">
        <v>0</v>
      </c>
      <c r="E461" s="333" t="str">
        <f t="shared" si="27"/>
        <v/>
      </c>
      <c r="F461" s="300" t="str">
        <f t="shared" si="25"/>
        <v>否</v>
      </c>
      <c r="G461" s="178" t="str">
        <f t="shared" si="26"/>
        <v>项</v>
      </c>
    </row>
    <row r="462" ht="18.75" spans="1:7">
      <c r="A462" s="472">
        <v>2060704</v>
      </c>
      <c r="B462" s="329" t="s">
        <v>427</v>
      </c>
      <c r="C462" s="359">
        <v>0</v>
      </c>
      <c r="D462" s="359">
        <v>0</v>
      </c>
      <c r="E462" s="333" t="str">
        <f t="shared" si="27"/>
        <v/>
      </c>
      <c r="F462" s="300" t="str">
        <f t="shared" si="25"/>
        <v>否</v>
      </c>
      <c r="G462" s="178" t="str">
        <f t="shared" si="26"/>
        <v>项</v>
      </c>
    </row>
    <row r="463" ht="18.75" spans="1:7">
      <c r="A463" s="472">
        <v>2060705</v>
      </c>
      <c r="B463" s="329" t="s">
        <v>428</v>
      </c>
      <c r="C463" s="359">
        <v>0</v>
      </c>
      <c r="D463" s="359">
        <v>0</v>
      </c>
      <c r="E463" s="333" t="str">
        <f t="shared" si="27"/>
        <v/>
      </c>
      <c r="F463" s="300" t="str">
        <f t="shared" si="25"/>
        <v>否</v>
      </c>
      <c r="G463" s="178" t="str">
        <f t="shared" si="26"/>
        <v>项</v>
      </c>
    </row>
    <row r="464" ht="18.75" spans="1:7">
      <c r="A464" s="472">
        <v>2060799</v>
      </c>
      <c r="B464" s="329" t="s">
        <v>429</v>
      </c>
      <c r="C464" s="359">
        <v>0</v>
      </c>
      <c r="D464" s="359">
        <v>5</v>
      </c>
      <c r="E464" s="333" t="str">
        <f t="shared" si="27"/>
        <v/>
      </c>
      <c r="F464" s="300" t="str">
        <f t="shared" si="25"/>
        <v>是</v>
      </c>
      <c r="G464" s="178" t="str">
        <f t="shared" si="26"/>
        <v>项</v>
      </c>
    </row>
    <row r="465" ht="18.75" spans="1:7">
      <c r="A465" s="471">
        <v>20608</v>
      </c>
      <c r="B465" s="325" t="s">
        <v>430</v>
      </c>
      <c r="C465" s="377">
        <f>VLOOKUP(A465,'[3]44经开区'!$A$5:$C$1276,3,0)</f>
        <v>0</v>
      </c>
      <c r="D465" s="377">
        <f>VLOOKUP(A465,'[3]44经开区'!$A$4:$D$1276,4,0)</f>
        <v>0</v>
      </c>
      <c r="E465" s="338" t="str">
        <f t="shared" si="27"/>
        <v/>
      </c>
      <c r="F465" s="300" t="str">
        <f t="shared" si="25"/>
        <v>否</v>
      </c>
      <c r="G465" s="178" t="str">
        <f t="shared" si="26"/>
        <v>款</v>
      </c>
    </row>
    <row r="466" ht="18.75" spans="1:7">
      <c r="A466" s="472">
        <v>2060801</v>
      </c>
      <c r="B466" s="329" t="s">
        <v>431</v>
      </c>
      <c r="C466" s="359">
        <f>VLOOKUP(A466,'[3]44经开区'!$A$5:$C$1276,3,0)</f>
        <v>0</v>
      </c>
      <c r="D466" s="359">
        <f>VLOOKUP(A466,'[3]44经开区'!$A$4:$D$1276,4,0)</f>
        <v>0</v>
      </c>
      <c r="E466" s="333" t="str">
        <f t="shared" si="27"/>
        <v/>
      </c>
      <c r="F466" s="300" t="str">
        <f t="shared" si="25"/>
        <v>否</v>
      </c>
      <c r="G466" s="178" t="str">
        <f t="shared" si="26"/>
        <v>项</v>
      </c>
    </row>
    <row r="467" ht="18.75" spans="1:7">
      <c r="A467" s="472">
        <v>2060802</v>
      </c>
      <c r="B467" s="329" t="s">
        <v>432</v>
      </c>
      <c r="C467" s="359">
        <f>VLOOKUP(A467,'[3]44经开区'!$A$5:$C$1276,3,0)</f>
        <v>0</v>
      </c>
      <c r="D467" s="359">
        <f>VLOOKUP(A467,'[3]44经开区'!$A$4:$D$1276,4,0)</f>
        <v>0</v>
      </c>
      <c r="E467" s="333" t="str">
        <f t="shared" si="27"/>
        <v/>
      </c>
      <c r="F467" s="300" t="str">
        <f t="shared" si="25"/>
        <v>否</v>
      </c>
      <c r="G467" s="178" t="str">
        <f t="shared" si="26"/>
        <v>项</v>
      </c>
    </row>
    <row r="468" ht="18.75" spans="1:7">
      <c r="A468" s="472">
        <v>2060899</v>
      </c>
      <c r="B468" s="329" t="s">
        <v>433</v>
      </c>
      <c r="C468" s="359">
        <f>VLOOKUP(A468,'[3]44经开区'!$A$5:$C$1276,3,0)</f>
        <v>0</v>
      </c>
      <c r="D468" s="359">
        <f>VLOOKUP(A468,'[3]44经开区'!$A$4:$D$1276,4,0)</f>
        <v>0</v>
      </c>
      <c r="E468" s="333" t="str">
        <f t="shared" si="27"/>
        <v/>
      </c>
      <c r="F468" s="300" t="str">
        <f t="shared" si="25"/>
        <v>否</v>
      </c>
      <c r="G468" s="178" t="str">
        <f t="shared" si="26"/>
        <v>项</v>
      </c>
    </row>
    <row r="469" ht="18.75" spans="1:7">
      <c r="A469" s="471">
        <v>20609</v>
      </c>
      <c r="B469" s="325" t="s">
        <v>434</v>
      </c>
      <c r="C469" s="377">
        <f>VLOOKUP(A469,'[3]44经开区'!$A$5:$C$1276,3,0)</f>
        <v>0</v>
      </c>
      <c r="D469" s="377">
        <f>VLOOKUP(A469,'[3]44经开区'!$A$4:$D$1276,4,0)</f>
        <v>0</v>
      </c>
      <c r="E469" s="338" t="str">
        <f t="shared" si="27"/>
        <v/>
      </c>
      <c r="F469" s="300" t="str">
        <f t="shared" si="25"/>
        <v>否</v>
      </c>
      <c r="G469" s="178" t="str">
        <f t="shared" si="26"/>
        <v>款</v>
      </c>
    </row>
    <row r="470" ht="18.75" spans="1:7">
      <c r="A470" s="472">
        <v>2060901</v>
      </c>
      <c r="B470" s="329" t="s">
        <v>435</v>
      </c>
      <c r="C470" s="359">
        <f>VLOOKUP(A470,'[3]44经开区'!$A$5:$C$1276,3,0)</f>
        <v>0</v>
      </c>
      <c r="D470" s="359">
        <f>VLOOKUP(A470,'[3]44经开区'!$A$4:$D$1276,4,0)</f>
        <v>0</v>
      </c>
      <c r="E470" s="333" t="str">
        <f t="shared" si="27"/>
        <v/>
      </c>
      <c r="F470" s="300" t="str">
        <f t="shared" si="25"/>
        <v>否</v>
      </c>
      <c r="G470" s="178" t="str">
        <f t="shared" si="26"/>
        <v>项</v>
      </c>
    </row>
    <row r="471" ht="18.75" spans="1:7">
      <c r="A471" s="472">
        <v>2060902</v>
      </c>
      <c r="B471" s="329" t="s">
        <v>436</v>
      </c>
      <c r="C471" s="359">
        <f>VLOOKUP(A471,'[3]44经开区'!$A$5:$C$1276,3,0)</f>
        <v>0</v>
      </c>
      <c r="D471" s="359">
        <f>VLOOKUP(A471,'[3]44经开区'!$A$4:$D$1276,4,0)</f>
        <v>0</v>
      </c>
      <c r="E471" s="333" t="str">
        <f t="shared" si="27"/>
        <v/>
      </c>
      <c r="F471" s="300" t="str">
        <f t="shared" si="25"/>
        <v>否</v>
      </c>
      <c r="G471" s="178" t="str">
        <f t="shared" si="26"/>
        <v>项</v>
      </c>
    </row>
    <row r="472" ht="18.75" spans="1:7">
      <c r="A472" s="472">
        <v>2060999</v>
      </c>
      <c r="B472" s="329" t="s">
        <v>437</v>
      </c>
      <c r="C472" s="359">
        <f>VLOOKUP(A472,'[3]44经开区'!$A$5:$C$1276,3,0)</f>
        <v>0</v>
      </c>
      <c r="D472" s="359">
        <f>VLOOKUP(A472,'[3]44经开区'!$A$4:$D$1276,4,0)</f>
        <v>0</v>
      </c>
      <c r="E472" s="333" t="str">
        <f t="shared" si="27"/>
        <v/>
      </c>
      <c r="F472" s="300" t="str">
        <f t="shared" si="25"/>
        <v>否</v>
      </c>
      <c r="G472" s="178" t="str">
        <f t="shared" si="26"/>
        <v>项</v>
      </c>
    </row>
    <row r="473" ht="18.75" spans="1:7">
      <c r="A473" s="471">
        <v>20699</v>
      </c>
      <c r="B473" s="325" t="s">
        <v>438</v>
      </c>
      <c r="C473" s="377">
        <f>VLOOKUP(A473,'[3]44经开区'!$A$5:$C$1276,3,0)</f>
        <v>0</v>
      </c>
      <c r="D473" s="377">
        <f>VLOOKUP(A473,'[3]44经开区'!$A$4:$D$1276,4,0)</f>
        <v>0</v>
      </c>
      <c r="E473" s="338" t="str">
        <f t="shared" si="27"/>
        <v/>
      </c>
      <c r="F473" s="300" t="str">
        <f t="shared" si="25"/>
        <v>否</v>
      </c>
      <c r="G473" s="178" t="str">
        <f t="shared" si="26"/>
        <v>款</v>
      </c>
    </row>
    <row r="474" ht="18.75" spans="1:7">
      <c r="A474" s="472">
        <v>2069901</v>
      </c>
      <c r="B474" s="329" t="s">
        <v>439</v>
      </c>
      <c r="C474" s="359">
        <f>VLOOKUP(A474,'[3]44经开区'!$A$5:$C$1276,3,0)</f>
        <v>0</v>
      </c>
      <c r="D474" s="359">
        <f>VLOOKUP(A474,'[3]44经开区'!$A$4:$D$1276,4,0)</f>
        <v>0</v>
      </c>
      <c r="E474" s="333" t="str">
        <f t="shared" si="27"/>
        <v/>
      </c>
      <c r="F474" s="300" t="str">
        <f t="shared" si="25"/>
        <v>否</v>
      </c>
      <c r="G474" s="178" t="str">
        <f t="shared" si="26"/>
        <v>项</v>
      </c>
    </row>
    <row r="475" ht="18.75" spans="1:7">
      <c r="A475" s="472">
        <v>2069902</v>
      </c>
      <c r="B475" s="329" t="s">
        <v>440</v>
      </c>
      <c r="C475" s="359">
        <f>VLOOKUP(A475,'[3]44经开区'!$A$5:$C$1276,3,0)</f>
        <v>0</v>
      </c>
      <c r="D475" s="359">
        <f>VLOOKUP(A475,'[3]44经开区'!$A$4:$D$1276,4,0)</f>
        <v>0</v>
      </c>
      <c r="E475" s="333" t="str">
        <f t="shared" si="27"/>
        <v/>
      </c>
      <c r="F475" s="300" t="str">
        <f t="shared" si="25"/>
        <v>否</v>
      </c>
      <c r="G475" s="178" t="str">
        <f t="shared" si="26"/>
        <v>项</v>
      </c>
    </row>
    <row r="476" ht="18.75" spans="1:7">
      <c r="A476" s="472">
        <v>2069903</v>
      </c>
      <c r="B476" s="329" t="s">
        <v>441</v>
      </c>
      <c r="C476" s="359">
        <f>VLOOKUP(A476,'[3]44经开区'!$A$5:$C$1276,3,0)</f>
        <v>0</v>
      </c>
      <c r="D476" s="359">
        <f>VLOOKUP(A476,'[3]44经开区'!$A$4:$D$1276,4,0)</f>
        <v>0</v>
      </c>
      <c r="E476" s="333" t="str">
        <f t="shared" si="27"/>
        <v/>
      </c>
      <c r="F476" s="300" t="str">
        <f t="shared" si="25"/>
        <v>否</v>
      </c>
      <c r="G476" s="178" t="str">
        <f t="shared" si="26"/>
        <v>项</v>
      </c>
    </row>
    <row r="477" ht="18.75" spans="1:7">
      <c r="A477" s="472">
        <v>2069999</v>
      </c>
      <c r="B477" s="329" t="s">
        <v>442</v>
      </c>
      <c r="C477" s="359">
        <f>VLOOKUP(A477,'[3]44经开区'!$A$5:$C$1276,3,0)</f>
        <v>0</v>
      </c>
      <c r="D477" s="359">
        <f>VLOOKUP(A477,'[3]44经开区'!$A$4:$D$1276,4,0)</f>
        <v>0</v>
      </c>
      <c r="E477" s="333" t="str">
        <f t="shared" si="27"/>
        <v/>
      </c>
      <c r="F477" s="300" t="str">
        <f t="shared" si="25"/>
        <v>否</v>
      </c>
      <c r="G477" s="178" t="str">
        <f t="shared" si="26"/>
        <v>项</v>
      </c>
    </row>
    <row r="478" ht="18.75" spans="1:7">
      <c r="A478" s="471">
        <v>207</v>
      </c>
      <c r="B478" s="325" t="s">
        <v>83</v>
      </c>
      <c r="C478" s="377">
        <f>VLOOKUP(A478,'[3]44经开区'!$A$5:$C$1276,3,0)</f>
        <v>95</v>
      </c>
      <c r="D478" s="377">
        <f>VLOOKUP(A478,'[3]44经开区'!$A$4:$D$1276,4,0)</f>
        <v>83</v>
      </c>
      <c r="E478" s="338">
        <f t="shared" si="27"/>
        <v>-0.126</v>
      </c>
      <c r="F478" s="300" t="str">
        <f t="shared" ref="F478:F534" si="28">IF(LEN(A478)=3,"是",IF(B478&lt;&gt;"",IF(SUM(C478:D478)&lt;&gt;0,"是","否"),"是"))</f>
        <v>是</v>
      </c>
      <c r="G478" s="178" t="str">
        <f t="shared" ref="G478:G534" si="29">IF(LEN(A478)=3,"类",IF(LEN(A478)=5,"款","项"))</f>
        <v>类</v>
      </c>
    </row>
    <row r="479" ht="18.75" spans="1:7">
      <c r="A479" s="471">
        <v>20701</v>
      </c>
      <c r="B479" s="325" t="s">
        <v>443</v>
      </c>
      <c r="C479" s="377">
        <f>VLOOKUP(A479,'[3]44经开区'!$A$5:$C$1276,3,0)</f>
        <v>70</v>
      </c>
      <c r="D479" s="377">
        <f>VLOOKUP(A479,'[3]44经开区'!$A$4:$D$1276,4,0)</f>
        <v>26</v>
      </c>
      <c r="E479" s="338">
        <f t="shared" si="27"/>
        <v>-0.629</v>
      </c>
      <c r="F479" s="300" t="str">
        <f t="shared" si="28"/>
        <v>是</v>
      </c>
      <c r="G479" s="178" t="str">
        <f t="shared" si="29"/>
        <v>款</v>
      </c>
    </row>
    <row r="480" ht="18.75" spans="1:7">
      <c r="A480" s="472">
        <v>2070101</v>
      </c>
      <c r="B480" s="329" t="s">
        <v>137</v>
      </c>
      <c r="C480" s="359">
        <v>63</v>
      </c>
      <c r="D480" s="359">
        <f>VLOOKUP(A480,'[3]44经开区'!$A$4:$D$1276,4,0)</f>
        <v>0</v>
      </c>
      <c r="E480" s="333">
        <f t="shared" si="27"/>
        <v>-1</v>
      </c>
      <c r="F480" s="300" t="str">
        <f t="shared" si="28"/>
        <v>是</v>
      </c>
      <c r="G480" s="178" t="str">
        <f t="shared" si="29"/>
        <v>项</v>
      </c>
    </row>
    <row r="481" ht="18.75" spans="1:7">
      <c r="A481" s="472">
        <v>2070102</v>
      </c>
      <c r="B481" s="329" t="s">
        <v>138</v>
      </c>
      <c r="C481" s="359">
        <f>VLOOKUP(A481,'[3]44经开区'!$A$5:$C$1276,3,0)</f>
        <v>0</v>
      </c>
      <c r="D481" s="359">
        <f>VLOOKUP(A481,'[3]44经开区'!$A$4:$D$1276,4,0)</f>
        <v>0</v>
      </c>
      <c r="E481" s="333" t="str">
        <f t="shared" si="27"/>
        <v/>
      </c>
      <c r="F481" s="300" t="str">
        <f t="shared" si="28"/>
        <v>否</v>
      </c>
      <c r="G481" s="178" t="str">
        <f t="shared" si="29"/>
        <v>项</v>
      </c>
    </row>
    <row r="482" ht="18.75" spans="1:7">
      <c r="A482" s="472">
        <v>2070103</v>
      </c>
      <c r="B482" s="329" t="s">
        <v>139</v>
      </c>
      <c r="C482" s="359">
        <f>VLOOKUP(A482,'[3]44经开区'!$A$5:$C$1276,3,0)</f>
        <v>0</v>
      </c>
      <c r="D482" s="359">
        <f>VLOOKUP(A482,'[3]44经开区'!$A$4:$D$1276,4,0)</f>
        <v>0</v>
      </c>
      <c r="E482" s="333" t="str">
        <f t="shared" si="27"/>
        <v/>
      </c>
      <c r="F482" s="300" t="str">
        <f t="shared" si="28"/>
        <v>否</v>
      </c>
      <c r="G482" s="178" t="str">
        <f t="shared" si="29"/>
        <v>项</v>
      </c>
    </row>
    <row r="483" ht="18.75" spans="1:7">
      <c r="A483" s="472">
        <v>2070104</v>
      </c>
      <c r="B483" s="329" t="s">
        <v>444</v>
      </c>
      <c r="C483" s="359">
        <f>VLOOKUP(A483,'[3]44经开区'!$A$5:$C$1276,3,0)</f>
        <v>0</v>
      </c>
      <c r="D483" s="359">
        <f>VLOOKUP(A483,'[3]44经开区'!$A$4:$D$1276,4,0)</f>
        <v>0</v>
      </c>
      <c r="E483" s="333" t="str">
        <f t="shared" si="27"/>
        <v/>
      </c>
      <c r="F483" s="300" t="str">
        <f t="shared" si="28"/>
        <v>否</v>
      </c>
      <c r="G483" s="178" t="str">
        <f t="shared" si="29"/>
        <v>项</v>
      </c>
    </row>
    <row r="484" ht="18.75" spans="1:7">
      <c r="A484" s="472">
        <v>2070105</v>
      </c>
      <c r="B484" s="329" t="s">
        <v>445</v>
      </c>
      <c r="C484" s="359">
        <f>VLOOKUP(A484,'[3]44经开区'!$A$5:$C$1276,3,0)</f>
        <v>0</v>
      </c>
      <c r="D484" s="359">
        <f>VLOOKUP(A484,'[3]44经开区'!$A$4:$D$1276,4,0)</f>
        <v>0</v>
      </c>
      <c r="E484" s="333" t="str">
        <f t="shared" si="27"/>
        <v/>
      </c>
      <c r="F484" s="300" t="str">
        <f t="shared" si="28"/>
        <v>否</v>
      </c>
      <c r="G484" s="178" t="str">
        <f t="shared" si="29"/>
        <v>项</v>
      </c>
    </row>
    <row r="485" ht="18.75" spans="1:7">
      <c r="A485" s="472">
        <v>2070106</v>
      </c>
      <c r="B485" s="329" t="s">
        <v>446</v>
      </c>
      <c r="C485" s="359">
        <f>VLOOKUP(A485,'[3]44经开区'!$A$5:$C$1276,3,0)</f>
        <v>0</v>
      </c>
      <c r="D485" s="359">
        <f>VLOOKUP(A485,'[3]44经开区'!$A$4:$D$1276,4,0)</f>
        <v>0</v>
      </c>
      <c r="E485" s="333" t="str">
        <f t="shared" si="27"/>
        <v/>
      </c>
      <c r="F485" s="300" t="str">
        <f t="shared" si="28"/>
        <v>否</v>
      </c>
      <c r="G485" s="178" t="str">
        <f t="shared" si="29"/>
        <v>项</v>
      </c>
    </row>
    <row r="486" ht="18.75" spans="1:7">
      <c r="A486" s="472">
        <v>2070107</v>
      </c>
      <c r="B486" s="329" t="s">
        <v>447</v>
      </c>
      <c r="C486" s="359">
        <f>VLOOKUP(A486,'[3]44经开区'!$A$5:$C$1276,3,0)</f>
        <v>0</v>
      </c>
      <c r="D486" s="359">
        <f>VLOOKUP(A486,'[3]44经开区'!$A$4:$D$1276,4,0)</f>
        <v>0</v>
      </c>
      <c r="E486" s="333" t="str">
        <f t="shared" si="27"/>
        <v/>
      </c>
      <c r="F486" s="300" t="str">
        <f t="shared" si="28"/>
        <v>否</v>
      </c>
      <c r="G486" s="178" t="str">
        <f t="shared" si="29"/>
        <v>项</v>
      </c>
    </row>
    <row r="487" ht="18.75" spans="1:7">
      <c r="A487" s="472">
        <v>2070108</v>
      </c>
      <c r="B487" s="329" t="s">
        <v>448</v>
      </c>
      <c r="C487" s="359">
        <f>VLOOKUP(A487,'[3]44经开区'!$A$5:$C$1276,3,0)</f>
        <v>0</v>
      </c>
      <c r="D487" s="359">
        <f>VLOOKUP(A487,'[3]44经开区'!$A$4:$D$1276,4,0)</f>
        <v>0</v>
      </c>
      <c r="E487" s="333" t="str">
        <f t="shared" si="27"/>
        <v/>
      </c>
      <c r="F487" s="300" t="str">
        <f t="shared" si="28"/>
        <v>否</v>
      </c>
      <c r="G487" s="178" t="str">
        <f t="shared" si="29"/>
        <v>项</v>
      </c>
    </row>
    <row r="488" ht="18.75" spans="1:7">
      <c r="A488" s="472">
        <v>2070109</v>
      </c>
      <c r="B488" s="329" t="s">
        <v>449</v>
      </c>
      <c r="C488" s="359">
        <f>VLOOKUP(A488,'[3]44经开区'!$A$5:$C$1276,3,0)</f>
        <v>0</v>
      </c>
      <c r="D488" s="359">
        <f>VLOOKUP(A488,'[3]44经开区'!$A$4:$D$1276,4,0)</f>
        <v>0</v>
      </c>
      <c r="E488" s="333" t="str">
        <f t="shared" si="27"/>
        <v/>
      </c>
      <c r="F488" s="300" t="str">
        <f t="shared" si="28"/>
        <v>否</v>
      </c>
      <c r="G488" s="178" t="str">
        <f t="shared" si="29"/>
        <v>项</v>
      </c>
    </row>
    <row r="489" ht="18.75" spans="1:7">
      <c r="A489" s="472">
        <v>2070110</v>
      </c>
      <c r="B489" s="329" t="s">
        <v>450</v>
      </c>
      <c r="C489" s="359">
        <f>VLOOKUP(A489,'[3]44经开区'!$A$5:$C$1276,3,0)</f>
        <v>0</v>
      </c>
      <c r="D489" s="359">
        <f>VLOOKUP(A489,'[3]44经开区'!$A$4:$D$1276,4,0)</f>
        <v>0</v>
      </c>
      <c r="E489" s="333" t="str">
        <f t="shared" si="27"/>
        <v/>
      </c>
      <c r="F489" s="300" t="str">
        <f t="shared" si="28"/>
        <v>否</v>
      </c>
      <c r="G489" s="178" t="str">
        <f t="shared" si="29"/>
        <v>项</v>
      </c>
    </row>
    <row r="490" ht="18.75" spans="1:7">
      <c r="A490" s="472">
        <v>2070111</v>
      </c>
      <c r="B490" s="329" t="s">
        <v>451</v>
      </c>
      <c r="C490" s="359">
        <f>VLOOKUP(A490,'[3]44经开区'!$A$5:$C$1276,3,0)</f>
        <v>0</v>
      </c>
      <c r="D490" s="359">
        <f>VLOOKUP(A490,'[3]44经开区'!$A$4:$D$1276,4,0)</f>
        <v>0</v>
      </c>
      <c r="E490" s="333" t="str">
        <f t="shared" si="27"/>
        <v/>
      </c>
      <c r="F490" s="300" t="str">
        <f t="shared" si="28"/>
        <v>否</v>
      </c>
      <c r="G490" s="178" t="str">
        <f t="shared" si="29"/>
        <v>项</v>
      </c>
    </row>
    <row r="491" ht="18.75" spans="1:7">
      <c r="A491" s="472">
        <v>2070112</v>
      </c>
      <c r="B491" s="329" t="s">
        <v>452</v>
      </c>
      <c r="C491" s="359">
        <f>VLOOKUP(A491,'[3]44经开区'!$A$5:$C$1276,3,0)</f>
        <v>0</v>
      </c>
      <c r="D491" s="359">
        <f>VLOOKUP(A491,'[3]44经开区'!$A$4:$D$1276,4,0)</f>
        <v>0</v>
      </c>
      <c r="E491" s="333" t="str">
        <f t="shared" si="27"/>
        <v/>
      </c>
      <c r="F491" s="300" t="str">
        <f t="shared" si="28"/>
        <v>否</v>
      </c>
      <c r="G491" s="178" t="str">
        <f t="shared" si="29"/>
        <v>项</v>
      </c>
    </row>
    <row r="492" ht="18.75" spans="1:7">
      <c r="A492" s="472">
        <v>2070113</v>
      </c>
      <c r="B492" s="329" t="s">
        <v>453</v>
      </c>
      <c r="C492" s="359">
        <f>VLOOKUP(A492,'[3]44经开区'!$A$5:$C$1276,3,0)</f>
        <v>0</v>
      </c>
      <c r="D492" s="359">
        <f>VLOOKUP(A492,'[3]44经开区'!$A$4:$D$1276,4,0)</f>
        <v>0</v>
      </c>
      <c r="E492" s="333" t="str">
        <f t="shared" si="27"/>
        <v/>
      </c>
      <c r="F492" s="300" t="str">
        <f t="shared" si="28"/>
        <v>否</v>
      </c>
      <c r="G492" s="178" t="str">
        <f t="shared" si="29"/>
        <v>项</v>
      </c>
    </row>
    <row r="493" ht="18.75" spans="1:7">
      <c r="A493" s="472">
        <v>2070114</v>
      </c>
      <c r="B493" s="329" t="s">
        <v>454</v>
      </c>
      <c r="C493" s="359">
        <f>VLOOKUP(A493,'[3]44经开区'!$A$5:$C$1276,3,0)</f>
        <v>0</v>
      </c>
      <c r="D493" s="359">
        <f>VLOOKUP(A493,'[3]44经开区'!$A$4:$D$1276,4,0)</f>
        <v>0</v>
      </c>
      <c r="E493" s="333" t="str">
        <f t="shared" si="27"/>
        <v/>
      </c>
      <c r="F493" s="300" t="str">
        <f t="shared" si="28"/>
        <v>否</v>
      </c>
      <c r="G493" s="178" t="str">
        <f t="shared" si="29"/>
        <v>项</v>
      </c>
    </row>
    <row r="494" ht="18.75" spans="1:7">
      <c r="A494" s="472">
        <v>2070199</v>
      </c>
      <c r="B494" s="329" t="s">
        <v>455</v>
      </c>
      <c r="C494" s="359">
        <v>7</v>
      </c>
      <c r="D494" s="359">
        <v>26</v>
      </c>
      <c r="E494" s="333">
        <f t="shared" si="27"/>
        <v>2.714</v>
      </c>
      <c r="F494" s="300" t="str">
        <f t="shared" si="28"/>
        <v>是</v>
      </c>
      <c r="G494" s="178" t="str">
        <f t="shared" si="29"/>
        <v>项</v>
      </c>
    </row>
    <row r="495" ht="18.75" spans="1:7">
      <c r="A495" s="471">
        <v>20702</v>
      </c>
      <c r="B495" s="325" t="s">
        <v>456</v>
      </c>
      <c r="C495" s="377">
        <f>VLOOKUP(A495,'[3]44经开区'!$A$5:$C$1276,3,0)</f>
        <v>25</v>
      </c>
      <c r="D495" s="377">
        <f>VLOOKUP(A495,'[3]44经开区'!$A$4:$D$1276,4,0)</f>
        <v>45</v>
      </c>
      <c r="E495" s="338">
        <f t="shared" si="27"/>
        <v>0.8</v>
      </c>
      <c r="F495" s="300" t="str">
        <f t="shared" si="28"/>
        <v>是</v>
      </c>
      <c r="G495" s="178" t="str">
        <f t="shared" si="29"/>
        <v>款</v>
      </c>
    </row>
    <row r="496" ht="18.75" spans="1:7">
      <c r="A496" s="472">
        <v>2070201</v>
      </c>
      <c r="B496" s="329" t="s">
        <v>137</v>
      </c>
      <c r="C496" s="359">
        <f>VLOOKUP(A496,'[3]44经开区'!$A$5:$C$1276,3,0)</f>
        <v>0</v>
      </c>
      <c r="D496" s="359">
        <f>VLOOKUP(A496,'[3]44经开区'!$A$4:$D$1276,4,0)</f>
        <v>0</v>
      </c>
      <c r="E496" s="333" t="str">
        <f t="shared" si="27"/>
        <v/>
      </c>
      <c r="F496" s="300" t="str">
        <f t="shared" si="28"/>
        <v>否</v>
      </c>
      <c r="G496" s="178" t="str">
        <f t="shared" si="29"/>
        <v>项</v>
      </c>
    </row>
    <row r="497" ht="18.75" spans="1:7">
      <c r="A497" s="472">
        <v>2070202</v>
      </c>
      <c r="B497" s="329" t="s">
        <v>138</v>
      </c>
      <c r="C497" s="359">
        <v>12</v>
      </c>
      <c r="D497" s="359">
        <v>25</v>
      </c>
      <c r="E497" s="333">
        <f t="shared" si="27"/>
        <v>1.083</v>
      </c>
      <c r="F497" s="300" t="str">
        <f t="shared" si="28"/>
        <v>是</v>
      </c>
      <c r="G497" s="178" t="str">
        <f t="shared" si="29"/>
        <v>项</v>
      </c>
    </row>
    <row r="498" ht="18.75" spans="1:7">
      <c r="A498" s="472">
        <v>2070203</v>
      </c>
      <c r="B498" s="329" t="s">
        <v>139</v>
      </c>
      <c r="C498" s="359">
        <v>0</v>
      </c>
      <c r="D498" s="359">
        <v>0</v>
      </c>
      <c r="E498" s="333" t="str">
        <f t="shared" si="27"/>
        <v/>
      </c>
      <c r="F498" s="300" t="str">
        <f t="shared" si="28"/>
        <v>否</v>
      </c>
      <c r="G498" s="178" t="str">
        <f t="shared" si="29"/>
        <v>项</v>
      </c>
    </row>
    <row r="499" ht="18.75" spans="1:7">
      <c r="A499" s="472">
        <v>2070204</v>
      </c>
      <c r="B499" s="329" t="s">
        <v>457</v>
      </c>
      <c r="C499" s="359">
        <v>13</v>
      </c>
      <c r="D499" s="359">
        <v>20</v>
      </c>
      <c r="E499" s="333">
        <f t="shared" si="27"/>
        <v>0.538</v>
      </c>
      <c r="F499" s="300" t="str">
        <f t="shared" si="28"/>
        <v>是</v>
      </c>
      <c r="G499" s="178" t="str">
        <f t="shared" si="29"/>
        <v>项</v>
      </c>
    </row>
    <row r="500" ht="18.75" spans="1:7">
      <c r="A500" s="472">
        <v>2070205</v>
      </c>
      <c r="B500" s="329" t="s">
        <v>458</v>
      </c>
      <c r="C500" s="359">
        <f>VLOOKUP(A500,'[3]44经开区'!$A$5:$C$1276,3,0)</f>
        <v>0</v>
      </c>
      <c r="D500" s="359">
        <f>VLOOKUP(A500,'[3]44经开区'!$A$4:$D$1276,4,0)</f>
        <v>0</v>
      </c>
      <c r="E500" s="333" t="str">
        <f t="shared" si="27"/>
        <v/>
      </c>
      <c r="F500" s="300" t="str">
        <f t="shared" si="28"/>
        <v>否</v>
      </c>
      <c r="G500" s="178" t="str">
        <f t="shared" si="29"/>
        <v>项</v>
      </c>
    </row>
    <row r="501" ht="18.75" spans="1:7">
      <c r="A501" s="472">
        <v>2070206</v>
      </c>
      <c r="B501" s="329" t="s">
        <v>459</v>
      </c>
      <c r="C501" s="359">
        <f>VLOOKUP(A501,'[3]44经开区'!$A$5:$C$1276,3,0)</f>
        <v>0</v>
      </c>
      <c r="D501" s="359">
        <f>VLOOKUP(A501,'[3]44经开区'!$A$4:$D$1276,4,0)</f>
        <v>0</v>
      </c>
      <c r="E501" s="333" t="str">
        <f t="shared" si="27"/>
        <v/>
      </c>
      <c r="F501" s="300" t="str">
        <f t="shared" si="28"/>
        <v>否</v>
      </c>
      <c r="G501" s="178" t="str">
        <f t="shared" si="29"/>
        <v>项</v>
      </c>
    </row>
    <row r="502" ht="18.75" spans="1:7">
      <c r="A502" s="472">
        <v>2070299</v>
      </c>
      <c r="B502" s="329" t="s">
        <v>460</v>
      </c>
      <c r="C502" s="359">
        <f>VLOOKUP(A502,'[3]44经开区'!$A$5:$C$1276,3,0)</f>
        <v>0</v>
      </c>
      <c r="D502" s="359">
        <f>VLOOKUP(A502,'[3]44经开区'!$A$4:$D$1276,4,0)</f>
        <v>0</v>
      </c>
      <c r="E502" s="333" t="str">
        <f t="shared" si="27"/>
        <v/>
      </c>
      <c r="F502" s="300" t="str">
        <f t="shared" si="28"/>
        <v>否</v>
      </c>
      <c r="G502" s="178" t="str">
        <f t="shared" si="29"/>
        <v>项</v>
      </c>
    </row>
    <row r="503" ht="18.75" spans="1:7">
      <c r="A503" s="471">
        <v>20703</v>
      </c>
      <c r="B503" s="325" t="s">
        <v>461</v>
      </c>
      <c r="C503" s="377">
        <f>VLOOKUP(A503,'[3]44经开区'!$A$5:$C$1276,3,0)</f>
        <v>0</v>
      </c>
      <c r="D503" s="377">
        <f>VLOOKUP(A503,'[3]44经开区'!$A$4:$D$1276,4,0)</f>
        <v>0</v>
      </c>
      <c r="E503" s="338" t="str">
        <f t="shared" si="27"/>
        <v/>
      </c>
      <c r="F503" s="300" t="str">
        <f t="shared" si="28"/>
        <v>否</v>
      </c>
      <c r="G503" s="178" t="str">
        <f t="shared" si="29"/>
        <v>款</v>
      </c>
    </row>
    <row r="504" ht="18.75" spans="1:7">
      <c r="A504" s="472">
        <v>2070301</v>
      </c>
      <c r="B504" s="329" t="s">
        <v>137</v>
      </c>
      <c r="C504" s="359">
        <f>VLOOKUP(A504,'[3]44经开区'!$A$5:$C$1276,3,0)</f>
        <v>0</v>
      </c>
      <c r="D504" s="359">
        <f>VLOOKUP(A504,'[3]44经开区'!$A$4:$D$1276,4,0)</f>
        <v>0</v>
      </c>
      <c r="E504" s="333" t="str">
        <f t="shared" si="27"/>
        <v/>
      </c>
      <c r="F504" s="300" t="str">
        <f t="shared" si="28"/>
        <v>否</v>
      </c>
      <c r="G504" s="178" t="str">
        <f t="shared" si="29"/>
        <v>项</v>
      </c>
    </row>
    <row r="505" ht="18.75" spans="1:7">
      <c r="A505" s="472">
        <v>2070302</v>
      </c>
      <c r="B505" s="329" t="s">
        <v>138</v>
      </c>
      <c r="C505" s="359">
        <f>VLOOKUP(A505,'[3]44经开区'!$A$5:$C$1276,3,0)</f>
        <v>0</v>
      </c>
      <c r="D505" s="359">
        <f>VLOOKUP(A505,'[3]44经开区'!$A$4:$D$1276,4,0)</f>
        <v>0</v>
      </c>
      <c r="E505" s="333" t="str">
        <f t="shared" si="27"/>
        <v/>
      </c>
      <c r="F505" s="300" t="str">
        <f t="shared" si="28"/>
        <v>否</v>
      </c>
      <c r="G505" s="178" t="str">
        <f t="shared" si="29"/>
        <v>项</v>
      </c>
    </row>
    <row r="506" ht="18.75" spans="1:7">
      <c r="A506" s="472">
        <v>2070303</v>
      </c>
      <c r="B506" s="329" t="s">
        <v>139</v>
      </c>
      <c r="C506" s="359">
        <f>VLOOKUP(A506,'[3]44经开区'!$A$5:$C$1276,3,0)</f>
        <v>0</v>
      </c>
      <c r="D506" s="359">
        <f>VLOOKUP(A506,'[3]44经开区'!$A$4:$D$1276,4,0)</f>
        <v>0</v>
      </c>
      <c r="E506" s="333" t="str">
        <f t="shared" si="27"/>
        <v/>
      </c>
      <c r="F506" s="300" t="str">
        <f t="shared" si="28"/>
        <v>否</v>
      </c>
      <c r="G506" s="178" t="str">
        <f t="shared" si="29"/>
        <v>项</v>
      </c>
    </row>
    <row r="507" ht="18.75" spans="1:7">
      <c r="A507" s="472">
        <v>2070304</v>
      </c>
      <c r="B507" s="329" t="s">
        <v>462</v>
      </c>
      <c r="C507" s="359">
        <f>VLOOKUP(A507,'[3]44经开区'!$A$5:$C$1276,3,0)</f>
        <v>0</v>
      </c>
      <c r="D507" s="359">
        <f>VLOOKUP(A507,'[3]44经开区'!$A$4:$D$1276,4,0)</f>
        <v>0</v>
      </c>
      <c r="E507" s="333" t="str">
        <f t="shared" si="27"/>
        <v/>
      </c>
      <c r="F507" s="300" t="str">
        <f t="shared" si="28"/>
        <v>否</v>
      </c>
      <c r="G507" s="178" t="str">
        <f t="shared" si="29"/>
        <v>项</v>
      </c>
    </row>
    <row r="508" ht="18.75" spans="1:7">
      <c r="A508" s="472">
        <v>2070305</v>
      </c>
      <c r="B508" s="329" t="s">
        <v>463</v>
      </c>
      <c r="C508" s="359">
        <f>VLOOKUP(A508,'[3]44经开区'!$A$5:$C$1276,3,0)</f>
        <v>0</v>
      </c>
      <c r="D508" s="359">
        <f>VLOOKUP(A508,'[3]44经开区'!$A$4:$D$1276,4,0)</f>
        <v>0</v>
      </c>
      <c r="E508" s="333" t="str">
        <f t="shared" si="27"/>
        <v/>
      </c>
      <c r="F508" s="300" t="str">
        <f t="shared" si="28"/>
        <v>否</v>
      </c>
      <c r="G508" s="178" t="str">
        <f t="shared" si="29"/>
        <v>项</v>
      </c>
    </row>
    <row r="509" ht="18.75" spans="1:7">
      <c r="A509" s="472">
        <v>2070306</v>
      </c>
      <c r="B509" s="329" t="s">
        <v>464</v>
      </c>
      <c r="C509" s="359">
        <f>VLOOKUP(A509,'[3]44经开区'!$A$5:$C$1276,3,0)</f>
        <v>0</v>
      </c>
      <c r="D509" s="359">
        <f>VLOOKUP(A509,'[3]44经开区'!$A$4:$D$1276,4,0)</f>
        <v>0</v>
      </c>
      <c r="E509" s="333" t="str">
        <f t="shared" si="27"/>
        <v/>
      </c>
      <c r="F509" s="300" t="str">
        <f t="shared" si="28"/>
        <v>否</v>
      </c>
      <c r="G509" s="178" t="str">
        <f t="shared" si="29"/>
        <v>项</v>
      </c>
    </row>
    <row r="510" ht="18.75" spans="1:7">
      <c r="A510" s="472">
        <v>2070307</v>
      </c>
      <c r="B510" s="329" t="s">
        <v>465</v>
      </c>
      <c r="C510" s="359">
        <f>VLOOKUP(A510,'[3]44经开区'!$A$5:$C$1276,3,0)</f>
        <v>0</v>
      </c>
      <c r="D510" s="359">
        <f>VLOOKUP(A510,'[3]44经开区'!$A$4:$D$1276,4,0)</f>
        <v>0</v>
      </c>
      <c r="E510" s="333" t="str">
        <f t="shared" si="27"/>
        <v/>
      </c>
      <c r="F510" s="300" t="str">
        <f t="shared" si="28"/>
        <v>否</v>
      </c>
      <c r="G510" s="178" t="str">
        <f t="shared" si="29"/>
        <v>项</v>
      </c>
    </row>
    <row r="511" ht="18.75" spans="1:7">
      <c r="A511" s="472">
        <v>2070308</v>
      </c>
      <c r="B511" s="329" t="s">
        <v>466</v>
      </c>
      <c r="C511" s="359">
        <f>VLOOKUP(A511,'[3]44经开区'!$A$5:$C$1276,3,0)</f>
        <v>0</v>
      </c>
      <c r="D511" s="359">
        <f>VLOOKUP(A511,'[3]44经开区'!$A$4:$D$1276,4,0)</f>
        <v>0</v>
      </c>
      <c r="E511" s="333" t="str">
        <f t="shared" si="27"/>
        <v/>
      </c>
      <c r="F511" s="300" t="str">
        <f t="shared" si="28"/>
        <v>否</v>
      </c>
      <c r="G511" s="178" t="str">
        <f t="shared" si="29"/>
        <v>项</v>
      </c>
    </row>
    <row r="512" ht="18.75" spans="1:7">
      <c r="A512" s="472">
        <v>2070309</v>
      </c>
      <c r="B512" s="329" t="s">
        <v>467</v>
      </c>
      <c r="C512" s="359">
        <f>VLOOKUP(A512,'[3]44经开区'!$A$5:$C$1276,3,0)</f>
        <v>0</v>
      </c>
      <c r="D512" s="359">
        <f>VLOOKUP(A512,'[3]44经开区'!$A$4:$D$1276,4,0)</f>
        <v>0</v>
      </c>
      <c r="E512" s="333" t="str">
        <f t="shared" si="27"/>
        <v/>
      </c>
      <c r="F512" s="300" t="str">
        <f t="shared" si="28"/>
        <v>否</v>
      </c>
      <c r="G512" s="178" t="str">
        <f t="shared" si="29"/>
        <v>项</v>
      </c>
    </row>
    <row r="513" ht="18.75" spans="1:7">
      <c r="A513" s="472">
        <v>2070399</v>
      </c>
      <c r="B513" s="329" t="s">
        <v>468</v>
      </c>
      <c r="C513" s="359">
        <f>VLOOKUP(A513,'[3]44经开区'!$A$5:$C$1276,3,0)</f>
        <v>0</v>
      </c>
      <c r="D513" s="359">
        <f>VLOOKUP(A513,'[3]44经开区'!$A$4:$D$1276,4,0)</f>
        <v>0</v>
      </c>
      <c r="E513" s="333" t="str">
        <f t="shared" si="27"/>
        <v/>
      </c>
      <c r="F513" s="300" t="str">
        <f t="shared" si="28"/>
        <v>否</v>
      </c>
      <c r="G513" s="178" t="str">
        <f t="shared" si="29"/>
        <v>项</v>
      </c>
    </row>
    <row r="514" ht="18.75" spans="1:7">
      <c r="A514" s="471">
        <v>20706</v>
      </c>
      <c r="B514" s="325" t="s">
        <v>469</v>
      </c>
      <c r="C514" s="377">
        <f>VLOOKUP(A514,'[3]44经开区'!$A$5:$C$1276,3,0)</f>
        <v>0</v>
      </c>
      <c r="D514" s="377">
        <f>VLOOKUP(A514,'[3]44经开区'!$A$4:$D$1276,4,0)</f>
        <v>0</v>
      </c>
      <c r="E514" s="338" t="str">
        <f t="shared" si="27"/>
        <v/>
      </c>
      <c r="F514" s="300" t="str">
        <f t="shared" si="28"/>
        <v>否</v>
      </c>
      <c r="G514" s="178" t="str">
        <f t="shared" si="29"/>
        <v>款</v>
      </c>
    </row>
    <row r="515" ht="18.75" spans="1:7">
      <c r="A515" s="472">
        <v>2070601</v>
      </c>
      <c r="B515" s="329" t="s">
        <v>137</v>
      </c>
      <c r="C515" s="359">
        <f>VLOOKUP(A515,'[3]44经开区'!$A$5:$C$1276,3,0)</f>
        <v>0</v>
      </c>
      <c r="D515" s="359">
        <f>VLOOKUP(A515,'[3]44经开区'!$A$4:$D$1276,4,0)</f>
        <v>0</v>
      </c>
      <c r="E515" s="333" t="str">
        <f t="shared" si="27"/>
        <v/>
      </c>
      <c r="F515" s="300" t="str">
        <f t="shared" si="28"/>
        <v>否</v>
      </c>
      <c r="G515" s="178" t="str">
        <f t="shared" si="29"/>
        <v>项</v>
      </c>
    </row>
    <row r="516" ht="18.75" spans="1:7">
      <c r="A516" s="472">
        <v>2070602</v>
      </c>
      <c r="B516" s="329" t="s">
        <v>138</v>
      </c>
      <c r="C516" s="359">
        <f>VLOOKUP(A516,'[3]44经开区'!$A$5:$C$1276,3,0)</f>
        <v>0</v>
      </c>
      <c r="D516" s="359">
        <f>VLOOKUP(A516,'[3]44经开区'!$A$4:$D$1276,4,0)</f>
        <v>0</v>
      </c>
      <c r="E516" s="333" t="str">
        <f t="shared" si="27"/>
        <v/>
      </c>
      <c r="F516" s="300" t="str">
        <f t="shared" si="28"/>
        <v>否</v>
      </c>
      <c r="G516" s="178" t="str">
        <f t="shared" si="29"/>
        <v>项</v>
      </c>
    </row>
    <row r="517" ht="18.75" spans="1:7">
      <c r="A517" s="472">
        <v>2070603</v>
      </c>
      <c r="B517" s="329" t="s">
        <v>139</v>
      </c>
      <c r="C517" s="359">
        <f>VLOOKUP(A517,'[3]44经开区'!$A$5:$C$1276,3,0)</f>
        <v>0</v>
      </c>
      <c r="D517" s="359">
        <f>VLOOKUP(A517,'[3]44经开区'!$A$4:$D$1276,4,0)</f>
        <v>0</v>
      </c>
      <c r="E517" s="333" t="str">
        <f t="shared" si="27"/>
        <v/>
      </c>
      <c r="F517" s="300" t="str">
        <f t="shared" si="28"/>
        <v>否</v>
      </c>
      <c r="G517" s="178" t="str">
        <f t="shared" si="29"/>
        <v>项</v>
      </c>
    </row>
    <row r="518" ht="18.75" spans="1:7">
      <c r="A518" s="472">
        <v>2070604</v>
      </c>
      <c r="B518" s="329" t="s">
        <v>470</v>
      </c>
      <c r="C518" s="359">
        <f>VLOOKUP(A518,'[3]44经开区'!$A$5:$C$1276,3,0)</f>
        <v>0</v>
      </c>
      <c r="D518" s="359">
        <f>VLOOKUP(A518,'[3]44经开区'!$A$4:$D$1276,4,0)</f>
        <v>0</v>
      </c>
      <c r="E518" s="333" t="str">
        <f t="shared" si="27"/>
        <v/>
      </c>
      <c r="F518" s="300" t="str">
        <f t="shared" si="28"/>
        <v>否</v>
      </c>
      <c r="G518" s="178" t="str">
        <f t="shared" si="29"/>
        <v>项</v>
      </c>
    </row>
    <row r="519" ht="18.75" spans="1:7">
      <c r="A519" s="472">
        <v>2070605</v>
      </c>
      <c r="B519" s="329" t="s">
        <v>471</v>
      </c>
      <c r="C519" s="359">
        <f>VLOOKUP(A519,'[3]44经开区'!$A$5:$C$1276,3,0)</f>
        <v>0</v>
      </c>
      <c r="D519" s="359">
        <f>VLOOKUP(A519,'[3]44经开区'!$A$4:$D$1276,4,0)</f>
        <v>0</v>
      </c>
      <c r="E519" s="333" t="str">
        <f t="shared" si="27"/>
        <v/>
      </c>
      <c r="F519" s="300" t="str">
        <f t="shared" si="28"/>
        <v>否</v>
      </c>
      <c r="G519" s="178" t="str">
        <f t="shared" si="29"/>
        <v>项</v>
      </c>
    </row>
    <row r="520" ht="18.75" spans="1:7">
      <c r="A520" s="472">
        <v>2070606</v>
      </c>
      <c r="B520" s="329" t="s">
        <v>472</v>
      </c>
      <c r="C520" s="359">
        <f>VLOOKUP(A520,'[3]44经开区'!$A$5:$C$1276,3,0)</f>
        <v>0</v>
      </c>
      <c r="D520" s="359">
        <f>VLOOKUP(A520,'[3]44经开区'!$A$4:$D$1276,4,0)</f>
        <v>0</v>
      </c>
      <c r="E520" s="333" t="str">
        <f t="shared" si="27"/>
        <v/>
      </c>
      <c r="F520" s="300" t="str">
        <f t="shared" si="28"/>
        <v>否</v>
      </c>
      <c r="G520" s="178" t="str">
        <f t="shared" si="29"/>
        <v>项</v>
      </c>
    </row>
    <row r="521" ht="18.75" spans="1:7">
      <c r="A521" s="472">
        <v>2070607</v>
      </c>
      <c r="B521" s="329" t="s">
        <v>473</v>
      </c>
      <c r="C521" s="359">
        <f>VLOOKUP(A521,'[3]44经开区'!$A$5:$C$1276,3,0)</f>
        <v>0</v>
      </c>
      <c r="D521" s="359">
        <f>VLOOKUP(A521,'[3]44经开区'!$A$4:$D$1276,4,0)</f>
        <v>0</v>
      </c>
      <c r="E521" s="333" t="str">
        <f t="shared" si="27"/>
        <v/>
      </c>
      <c r="F521" s="300" t="str">
        <f t="shared" si="28"/>
        <v>否</v>
      </c>
      <c r="G521" s="178" t="str">
        <f t="shared" si="29"/>
        <v>项</v>
      </c>
    </row>
    <row r="522" ht="18.75" spans="1:7">
      <c r="A522" s="472">
        <v>2070699</v>
      </c>
      <c r="B522" s="329" t="s">
        <v>474</v>
      </c>
      <c r="C522" s="359">
        <f>VLOOKUP(A522,'[3]44经开区'!$A$5:$C$1276,3,0)</f>
        <v>0</v>
      </c>
      <c r="D522" s="359">
        <f>VLOOKUP(A522,'[3]44经开区'!$A$4:$D$1276,4,0)</f>
        <v>0</v>
      </c>
      <c r="E522" s="333" t="str">
        <f t="shared" ref="E522:E585" si="30">IF(C522&gt;0,D522/C522-1,IF(C522&lt;0,-(D522/C522-1),""))</f>
        <v/>
      </c>
      <c r="F522" s="300" t="str">
        <f t="shared" si="28"/>
        <v>否</v>
      </c>
      <c r="G522" s="178" t="str">
        <f t="shared" si="29"/>
        <v>项</v>
      </c>
    </row>
    <row r="523" ht="18.75" spans="1:7">
      <c r="A523" s="471">
        <v>20708</v>
      </c>
      <c r="B523" s="325" t="s">
        <v>475</v>
      </c>
      <c r="C523" s="377">
        <f>VLOOKUP(A523,'[3]44经开区'!$A$5:$C$1276,3,0)</f>
        <v>0</v>
      </c>
      <c r="D523" s="377">
        <f>VLOOKUP(A523,'[3]44经开区'!$A$4:$D$1276,4,0)</f>
        <v>0</v>
      </c>
      <c r="E523" s="338" t="str">
        <f t="shared" si="30"/>
        <v/>
      </c>
      <c r="F523" s="300" t="str">
        <f t="shared" si="28"/>
        <v>否</v>
      </c>
      <c r="G523" s="178" t="str">
        <f t="shared" si="29"/>
        <v>款</v>
      </c>
    </row>
    <row r="524" ht="18.75" spans="1:7">
      <c r="A524" s="472">
        <v>2070801</v>
      </c>
      <c r="B524" s="329" t="s">
        <v>137</v>
      </c>
      <c r="C524" s="359">
        <f>VLOOKUP(A524,'[3]44经开区'!$A$5:$C$1276,3,0)</f>
        <v>0</v>
      </c>
      <c r="D524" s="359">
        <f>VLOOKUP(A524,'[3]44经开区'!$A$4:$D$1276,4,0)</f>
        <v>0</v>
      </c>
      <c r="E524" s="333" t="str">
        <f t="shared" si="30"/>
        <v/>
      </c>
      <c r="F524" s="300" t="str">
        <f t="shared" si="28"/>
        <v>否</v>
      </c>
      <c r="G524" s="178" t="str">
        <f t="shared" si="29"/>
        <v>项</v>
      </c>
    </row>
    <row r="525" ht="18.75" spans="1:7">
      <c r="A525" s="472">
        <v>2070802</v>
      </c>
      <c r="B525" s="329" t="s">
        <v>138</v>
      </c>
      <c r="C525" s="359">
        <f>VLOOKUP(A525,'[3]44经开区'!$A$5:$C$1276,3,0)</f>
        <v>0</v>
      </c>
      <c r="D525" s="359">
        <f>VLOOKUP(A525,'[3]44经开区'!$A$4:$D$1276,4,0)</f>
        <v>0</v>
      </c>
      <c r="E525" s="333" t="str">
        <f t="shared" si="30"/>
        <v/>
      </c>
      <c r="F525" s="300" t="str">
        <f t="shared" si="28"/>
        <v>否</v>
      </c>
      <c r="G525" s="178" t="str">
        <f t="shared" si="29"/>
        <v>项</v>
      </c>
    </row>
    <row r="526" ht="18.75" spans="1:7">
      <c r="A526" s="472">
        <v>2070803</v>
      </c>
      <c r="B526" s="329" t="s">
        <v>139</v>
      </c>
      <c r="C526" s="359">
        <f>VLOOKUP(A526,'[3]44经开区'!$A$5:$C$1276,3,0)</f>
        <v>0</v>
      </c>
      <c r="D526" s="359">
        <f>VLOOKUP(A526,'[3]44经开区'!$A$4:$D$1276,4,0)</f>
        <v>0</v>
      </c>
      <c r="E526" s="333" t="str">
        <f t="shared" si="30"/>
        <v/>
      </c>
      <c r="F526" s="300" t="str">
        <f t="shared" si="28"/>
        <v>否</v>
      </c>
      <c r="G526" s="178" t="str">
        <f t="shared" si="29"/>
        <v>项</v>
      </c>
    </row>
    <row r="527" ht="18.75" spans="1:7">
      <c r="A527" s="472">
        <v>2070806</v>
      </c>
      <c r="B527" s="329" t="s">
        <v>476</v>
      </c>
      <c r="C527" s="359">
        <f>VLOOKUP(A527,'[3]44经开区'!$A$5:$C$1276,3,0)</f>
        <v>0</v>
      </c>
      <c r="D527" s="359">
        <f>VLOOKUP(A527,'[3]44经开区'!$A$4:$D$1276,4,0)</f>
        <v>0</v>
      </c>
      <c r="E527" s="333" t="str">
        <f t="shared" si="30"/>
        <v/>
      </c>
      <c r="F527" s="300" t="str">
        <f t="shared" si="28"/>
        <v>否</v>
      </c>
      <c r="G527" s="178" t="str">
        <f t="shared" si="29"/>
        <v>项</v>
      </c>
    </row>
    <row r="528" ht="18.75" spans="1:7">
      <c r="A528" s="482">
        <v>2070807</v>
      </c>
      <c r="B528" s="329" t="s">
        <v>477</v>
      </c>
      <c r="C528" s="359">
        <f>VLOOKUP(A528,'[3]44经开区'!$A$5:$C$1276,3,0)</f>
        <v>0</v>
      </c>
      <c r="D528" s="359">
        <f>VLOOKUP(A528,'[3]44经开区'!$A$4:$D$1276,4,0)</f>
        <v>0</v>
      </c>
      <c r="E528" s="333" t="str">
        <f t="shared" si="30"/>
        <v/>
      </c>
      <c r="F528" s="300" t="str">
        <f t="shared" si="28"/>
        <v>否</v>
      </c>
      <c r="G528" s="178" t="str">
        <f t="shared" si="29"/>
        <v>项</v>
      </c>
    </row>
    <row r="529" ht="18.75" spans="1:7">
      <c r="A529" s="482">
        <v>2070808</v>
      </c>
      <c r="B529" s="329" t="s">
        <v>478</v>
      </c>
      <c r="C529" s="359">
        <f>VLOOKUP(A529,'[3]44经开区'!$A$5:$C$1276,3,0)</f>
        <v>0</v>
      </c>
      <c r="D529" s="359">
        <f>VLOOKUP(A529,'[3]44经开区'!$A$4:$D$1276,4,0)</f>
        <v>0</v>
      </c>
      <c r="E529" s="333" t="str">
        <f t="shared" si="30"/>
        <v/>
      </c>
      <c r="F529" s="300" t="str">
        <f t="shared" si="28"/>
        <v>否</v>
      </c>
      <c r="G529" s="178" t="str">
        <f t="shared" si="29"/>
        <v>项</v>
      </c>
    </row>
    <row r="530" ht="18.75" spans="1:7">
      <c r="A530" s="472">
        <v>2070899</v>
      </c>
      <c r="B530" s="329" t="s">
        <v>479</v>
      </c>
      <c r="C530" s="359">
        <f>VLOOKUP(A530,'[3]44经开区'!$A$5:$C$1276,3,0)</f>
        <v>0</v>
      </c>
      <c r="D530" s="359">
        <f>VLOOKUP(A530,'[3]44经开区'!$A$4:$D$1276,4,0)</f>
        <v>0</v>
      </c>
      <c r="E530" s="333" t="str">
        <f t="shared" si="30"/>
        <v/>
      </c>
      <c r="F530" s="300" t="str">
        <f t="shared" si="28"/>
        <v>否</v>
      </c>
      <c r="G530" s="178" t="str">
        <f t="shared" si="29"/>
        <v>项</v>
      </c>
    </row>
    <row r="531" ht="18.75" spans="1:7">
      <c r="A531" s="471">
        <v>20799</v>
      </c>
      <c r="B531" s="325" t="s">
        <v>480</v>
      </c>
      <c r="C531" s="377">
        <f>VLOOKUP(A531,'[3]44经开区'!$A$5:$C$1276,3,0)</f>
        <v>0</v>
      </c>
      <c r="D531" s="377">
        <f>VLOOKUP(A531,'[3]44经开区'!$A$4:$D$1276,4,0)</f>
        <v>12</v>
      </c>
      <c r="E531" s="338" t="str">
        <f t="shared" si="30"/>
        <v/>
      </c>
      <c r="F531" s="300" t="str">
        <f t="shared" si="28"/>
        <v>是</v>
      </c>
      <c r="G531" s="178" t="str">
        <f t="shared" si="29"/>
        <v>款</v>
      </c>
    </row>
    <row r="532" ht="18.75" spans="1:7">
      <c r="A532" s="472">
        <v>2079902</v>
      </c>
      <c r="B532" s="329" t="s">
        <v>481</v>
      </c>
      <c r="C532" s="359">
        <f>VLOOKUP(A532,'[3]44经开区'!$A$5:$C$1276,3,0)</f>
        <v>0</v>
      </c>
      <c r="D532" s="359">
        <f>VLOOKUP(A532,'[3]44经开区'!$A$4:$D$1276,4,0)</f>
        <v>0</v>
      </c>
      <c r="E532" s="333" t="str">
        <f t="shared" si="30"/>
        <v/>
      </c>
      <c r="F532" s="300" t="str">
        <f t="shared" si="28"/>
        <v>否</v>
      </c>
      <c r="G532" s="178" t="str">
        <f t="shared" si="29"/>
        <v>项</v>
      </c>
    </row>
    <row r="533" ht="18.75" spans="1:7">
      <c r="A533" s="472">
        <v>2079903</v>
      </c>
      <c r="B533" s="329" t="s">
        <v>482</v>
      </c>
      <c r="C533" s="359">
        <f>VLOOKUP(A533,'[3]44经开区'!$A$5:$C$1276,3,0)</f>
        <v>0</v>
      </c>
      <c r="D533" s="359">
        <f>VLOOKUP(A533,'[3]44经开区'!$A$4:$D$1276,4,0)</f>
        <v>0</v>
      </c>
      <c r="E533" s="333" t="str">
        <f t="shared" si="30"/>
        <v/>
      </c>
      <c r="F533" s="300" t="str">
        <f t="shared" si="28"/>
        <v>否</v>
      </c>
      <c r="G533" s="178" t="str">
        <f t="shared" si="29"/>
        <v>项</v>
      </c>
    </row>
    <row r="534" ht="18.75" spans="1:7">
      <c r="A534" s="472">
        <v>2079999</v>
      </c>
      <c r="B534" s="329" t="s">
        <v>483</v>
      </c>
      <c r="C534" s="359">
        <v>0</v>
      </c>
      <c r="D534" s="359">
        <v>12</v>
      </c>
      <c r="E534" s="333" t="str">
        <f t="shared" si="30"/>
        <v/>
      </c>
      <c r="F534" s="300" t="str">
        <f t="shared" si="28"/>
        <v>是</v>
      </c>
      <c r="G534" s="178" t="str">
        <f t="shared" si="29"/>
        <v>项</v>
      </c>
    </row>
    <row r="535" ht="18.75" spans="1:7">
      <c r="A535" s="471">
        <v>208</v>
      </c>
      <c r="B535" s="325" t="s">
        <v>85</v>
      </c>
      <c r="C535" s="377">
        <f>VLOOKUP(A535,'[3]44经开区'!$A$5:$C$1276,3,0)</f>
        <v>7389</v>
      </c>
      <c r="D535" s="377">
        <f>VLOOKUP(A535,'[3]44经开区'!$A$4:$D$1276,4,0)</f>
        <v>7645</v>
      </c>
      <c r="E535" s="338">
        <f t="shared" si="30"/>
        <v>0.035</v>
      </c>
      <c r="F535" s="300" t="str">
        <f t="shared" ref="F535:F591" si="31">IF(LEN(A535)=3,"是",IF(B535&lt;&gt;"",IF(SUM(C535:D535)&lt;&gt;0,"是","否"),"是"))</f>
        <v>是</v>
      </c>
      <c r="G535" s="178" t="str">
        <f t="shared" ref="G535:G591" si="32">IF(LEN(A535)=3,"类",IF(LEN(A535)=5,"款","项"))</f>
        <v>类</v>
      </c>
    </row>
    <row r="536" ht="18.75" spans="1:7">
      <c r="A536" s="471">
        <v>20801</v>
      </c>
      <c r="B536" s="325" t="s">
        <v>484</v>
      </c>
      <c r="C536" s="377">
        <f>VLOOKUP(A536,'[3]44经开区'!$A$5:$C$1276,3,0)</f>
        <v>75</v>
      </c>
      <c r="D536" s="377">
        <f>VLOOKUP(A536,'[3]44经开区'!$A$4:$D$1276,4,0)</f>
        <v>6</v>
      </c>
      <c r="E536" s="338">
        <f t="shared" si="30"/>
        <v>-0.92</v>
      </c>
      <c r="F536" s="300" t="str">
        <f t="shared" si="31"/>
        <v>是</v>
      </c>
      <c r="G536" s="178" t="str">
        <f t="shared" si="32"/>
        <v>款</v>
      </c>
    </row>
    <row r="537" ht="18.75" spans="1:7">
      <c r="A537" s="472">
        <v>2080101</v>
      </c>
      <c r="B537" s="329" t="s">
        <v>137</v>
      </c>
      <c r="C537" s="359">
        <v>75</v>
      </c>
      <c r="D537" s="359">
        <f>VLOOKUP(A537,'[3]44经开区'!$A$4:$D$1276,4,0)</f>
        <v>0</v>
      </c>
      <c r="E537" s="333">
        <f t="shared" si="30"/>
        <v>-1</v>
      </c>
      <c r="F537" s="300" t="str">
        <f t="shared" si="31"/>
        <v>是</v>
      </c>
      <c r="G537" s="178" t="str">
        <f t="shared" si="32"/>
        <v>项</v>
      </c>
    </row>
    <row r="538" ht="18.75" spans="1:7">
      <c r="A538" s="472">
        <v>2080102</v>
      </c>
      <c r="B538" s="329" t="s">
        <v>138</v>
      </c>
      <c r="C538" s="359">
        <f>VLOOKUP(A538,'[3]44经开区'!$A$5:$C$1276,3,0)</f>
        <v>0</v>
      </c>
      <c r="D538" s="359">
        <f>VLOOKUP(A538,'[3]44经开区'!$A$4:$D$1276,4,0)</f>
        <v>0</v>
      </c>
      <c r="E538" s="333" t="str">
        <f t="shared" si="30"/>
        <v/>
      </c>
      <c r="F538" s="300" t="str">
        <f t="shared" si="31"/>
        <v>否</v>
      </c>
      <c r="G538" s="178" t="str">
        <f t="shared" si="32"/>
        <v>项</v>
      </c>
    </row>
    <row r="539" ht="18.75" spans="1:7">
      <c r="A539" s="472">
        <v>2080103</v>
      </c>
      <c r="B539" s="329" t="s">
        <v>139</v>
      </c>
      <c r="C539" s="359">
        <f>VLOOKUP(A539,'[3]44经开区'!$A$5:$C$1276,3,0)</f>
        <v>0</v>
      </c>
      <c r="D539" s="359">
        <f>VLOOKUP(A539,'[3]44经开区'!$A$4:$D$1276,4,0)</f>
        <v>0</v>
      </c>
      <c r="E539" s="333" t="str">
        <f t="shared" si="30"/>
        <v/>
      </c>
      <c r="F539" s="300" t="str">
        <f t="shared" si="31"/>
        <v>否</v>
      </c>
      <c r="G539" s="178" t="str">
        <f t="shared" si="32"/>
        <v>项</v>
      </c>
    </row>
    <row r="540" ht="18.75" spans="1:7">
      <c r="A540" s="472">
        <v>2080104</v>
      </c>
      <c r="B540" s="329" t="s">
        <v>485</v>
      </c>
      <c r="C540" s="359">
        <f>VLOOKUP(A540,'[3]44经开区'!$A$5:$C$1276,3,0)</f>
        <v>0</v>
      </c>
      <c r="D540" s="359">
        <f>VLOOKUP(A540,'[3]44经开区'!$A$4:$D$1276,4,0)</f>
        <v>0</v>
      </c>
      <c r="E540" s="333" t="str">
        <f t="shared" si="30"/>
        <v/>
      </c>
      <c r="F540" s="300" t="str">
        <f t="shared" si="31"/>
        <v>否</v>
      </c>
      <c r="G540" s="178" t="str">
        <f t="shared" si="32"/>
        <v>项</v>
      </c>
    </row>
    <row r="541" ht="18.75" spans="1:7">
      <c r="A541" s="472">
        <v>2080105</v>
      </c>
      <c r="B541" s="329" t="s">
        <v>486</v>
      </c>
      <c r="C541" s="359">
        <f>VLOOKUP(A541,'[3]44经开区'!$A$5:$C$1276,3,0)</f>
        <v>0</v>
      </c>
      <c r="D541" s="359">
        <f>VLOOKUP(A541,'[3]44经开区'!$A$4:$D$1276,4,0)</f>
        <v>0</v>
      </c>
      <c r="E541" s="333" t="str">
        <f t="shared" si="30"/>
        <v/>
      </c>
      <c r="F541" s="300" t="str">
        <f t="shared" si="31"/>
        <v>否</v>
      </c>
      <c r="G541" s="178" t="str">
        <f t="shared" si="32"/>
        <v>项</v>
      </c>
    </row>
    <row r="542" ht="18.75" spans="1:7">
      <c r="A542" s="472">
        <v>2080106</v>
      </c>
      <c r="B542" s="329" t="s">
        <v>487</v>
      </c>
      <c r="C542" s="359">
        <f>VLOOKUP(A542,'[3]44经开区'!$A$5:$C$1276,3,0)</f>
        <v>0</v>
      </c>
      <c r="D542" s="359">
        <f>VLOOKUP(A542,'[3]44经开区'!$A$4:$D$1276,4,0)</f>
        <v>0</v>
      </c>
      <c r="E542" s="333" t="str">
        <f t="shared" si="30"/>
        <v/>
      </c>
      <c r="F542" s="300" t="str">
        <f t="shared" si="31"/>
        <v>否</v>
      </c>
      <c r="G542" s="178" t="str">
        <f t="shared" si="32"/>
        <v>项</v>
      </c>
    </row>
    <row r="543" ht="18.75" spans="1:7">
      <c r="A543" s="472">
        <v>2080107</v>
      </c>
      <c r="B543" s="329" t="s">
        <v>488</v>
      </c>
      <c r="C543" s="359">
        <f>VLOOKUP(A543,'[3]44经开区'!$A$5:$C$1276,3,0)</f>
        <v>0</v>
      </c>
      <c r="D543" s="359">
        <f>VLOOKUP(A543,'[3]44经开区'!$A$4:$D$1276,4,0)</f>
        <v>0</v>
      </c>
      <c r="E543" s="333" t="str">
        <f t="shared" si="30"/>
        <v/>
      </c>
      <c r="F543" s="300" t="str">
        <f t="shared" si="31"/>
        <v>否</v>
      </c>
      <c r="G543" s="178" t="str">
        <f t="shared" si="32"/>
        <v>项</v>
      </c>
    </row>
    <row r="544" ht="18.75" spans="1:7">
      <c r="A544" s="472">
        <v>2080108</v>
      </c>
      <c r="B544" s="329" t="s">
        <v>178</v>
      </c>
      <c r="C544" s="359">
        <f>VLOOKUP(A544,'[3]44经开区'!$A$5:$C$1276,3,0)</f>
        <v>0</v>
      </c>
      <c r="D544" s="359">
        <f>VLOOKUP(A544,'[3]44经开区'!$A$4:$D$1276,4,0)</f>
        <v>0</v>
      </c>
      <c r="E544" s="333" t="str">
        <f t="shared" si="30"/>
        <v/>
      </c>
      <c r="F544" s="300" t="str">
        <f t="shared" si="31"/>
        <v>否</v>
      </c>
      <c r="G544" s="178" t="str">
        <f t="shared" si="32"/>
        <v>项</v>
      </c>
    </row>
    <row r="545" ht="18.75" spans="1:7">
      <c r="A545" s="472">
        <v>2080109</v>
      </c>
      <c r="B545" s="329" t="s">
        <v>489</v>
      </c>
      <c r="C545" s="359">
        <f>VLOOKUP(A545,'[3]44经开区'!$A$5:$C$1276,3,0)</f>
        <v>0</v>
      </c>
      <c r="D545" s="359">
        <v>6</v>
      </c>
      <c r="E545" s="333" t="str">
        <f t="shared" si="30"/>
        <v/>
      </c>
      <c r="F545" s="300" t="str">
        <f t="shared" si="31"/>
        <v>是</v>
      </c>
      <c r="G545" s="178" t="str">
        <f t="shared" si="32"/>
        <v>项</v>
      </c>
    </row>
    <row r="546" ht="18.75" spans="1:7">
      <c r="A546" s="472">
        <v>2080110</v>
      </c>
      <c r="B546" s="329" t="s">
        <v>490</v>
      </c>
      <c r="C546" s="359">
        <f>VLOOKUP(A546,'[3]44经开区'!$A$5:$C$1276,3,0)</f>
        <v>0</v>
      </c>
      <c r="D546" s="359">
        <f>VLOOKUP(A546,'[3]44经开区'!$A$4:$D$1276,4,0)</f>
        <v>0</v>
      </c>
      <c r="E546" s="333" t="str">
        <f t="shared" si="30"/>
        <v/>
      </c>
      <c r="F546" s="300" t="str">
        <f t="shared" si="31"/>
        <v>否</v>
      </c>
      <c r="G546" s="178" t="str">
        <f t="shared" si="32"/>
        <v>项</v>
      </c>
    </row>
    <row r="547" ht="18.75" spans="1:7">
      <c r="A547" s="472">
        <v>2080111</v>
      </c>
      <c r="B547" s="329" t="s">
        <v>491</v>
      </c>
      <c r="C547" s="359">
        <f>VLOOKUP(A547,'[3]44经开区'!$A$5:$C$1276,3,0)</f>
        <v>0</v>
      </c>
      <c r="D547" s="359">
        <f>VLOOKUP(A547,'[3]44经开区'!$A$4:$D$1276,4,0)</f>
        <v>0</v>
      </c>
      <c r="E547" s="333" t="str">
        <f t="shared" si="30"/>
        <v/>
      </c>
      <c r="F547" s="300" t="str">
        <f t="shared" si="31"/>
        <v>否</v>
      </c>
      <c r="G547" s="178" t="str">
        <f t="shared" si="32"/>
        <v>项</v>
      </c>
    </row>
    <row r="548" ht="18.75" spans="1:7">
      <c r="A548" s="472">
        <v>2080112</v>
      </c>
      <c r="B548" s="329" t="s">
        <v>492</v>
      </c>
      <c r="C548" s="359">
        <f>VLOOKUP(A548,'[3]44经开区'!$A$5:$C$1276,3,0)</f>
        <v>0</v>
      </c>
      <c r="D548" s="359">
        <f>VLOOKUP(A548,'[3]44经开区'!$A$4:$D$1276,4,0)</f>
        <v>0</v>
      </c>
      <c r="E548" s="333" t="str">
        <f t="shared" si="30"/>
        <v/>
      </c>
      <c r="F548" s="300" t="str">
        <f t="shared" si="31"/>
        <v>否</v>
      </c>
      <c r="G548" s="178" t="str">
        <f t="shared" si="32"/>
        <v>项</v>
      </c>
    </row>
    <row r="549" ht="18.75" spans="1:7">
      <c r="A549" s="474">
        <v>2080113</v>
      </c>
      <c r="B549" s="480" t="s">
        <v>202</v>
      </c>
      <c r="C549" s="359">
        <f>VLOOKUP(A549,'[3]44经开区'!$A$5:$C$1276,3,0)</f>
        <v>0</v>
      </c>
      <c r="D549" s="359">
        <f>VLOOKUP(A549,'[3]44经开区'!$A$4:$D$1276,4,0)</f>
        <v>0</v>
      </c>
      <c r="E549" s="333" t="str">
        <f t="shared" si="30"/>
        <v/>
      </c>
      <c r="F549" s="300" t="str">
        <f t="shared" si="31"/>
        <v>否</v>
      </c>
      <c r="G549" s="178" t="str">
        <f t="shared" si="32"/>
        <v>项</v>
      </c>
    </row>
    <row r="550" ht="18.75" spans="1:7">
      <c r="A550" s="474">
        <v>2080114</v>
      </c>
      <c r="B550" s="480" t="s">
        <v>203</v>
      </c>
      <c r="C550" s="359">
        <f>VLOOKUP(A550,'[3]44经开区'!$A$5:$C$1276,3,0)</f>
        <v>0</v>
      </c>
      <c r="D550" s="359">
        <f>VLOOKUP(A550,'[3]44经开区'!$A$4:$D$1276,4,0)</f>
        <v>0</v>
      </c>
      <c r="E550" s="333" t="str">
        <f t="shared" si="30"/>
        <v/>
      </c>
      <c r="F550" s="300" t="str">
        <f t="shared" si="31"/>
        <v>否</v>
      </c>
      <c r="G550" s="178" t="str">
        <f t="shared" si="32"/>
        <v>项</v>
      </c>
    </row>
    <row r="551" ht="18.75" spans="1:7">
      <c r="A551" s="474">
        <v>2080115</v>
      </c>
      <c r="B551" s="480" t="s">
        <v>204</v>
      </c>
      <c r="C551" s="359">
        <f>VLOOKUP(A551,'[3]44经开区'!$A$5:$C$1276,3,0)</f>
        <v>0</v>
      </c>
      <c r="D551" s="359">
        <f>VLOOKUP(A551,'[3]44经开区'!$A$4:$D$1276,4,0)</f>
        <v>0</v>
      </c>
      <c r="E551" s="333" t="str">
        <f t="shared" si="30"/>
        <v/>
      </c>
      <c r="F551" s="300" t="str">
        <f t="shared" si="31"/>
        <v>否</v>
      </c>
      <c r="G551" s="178" t="str">
        <f t="shared" si="32"/>
        <v>项</v>
      </c>
    </row>
    <row r="552" ht="18.75" spans="1:7">
      <c r="A552" s="474">
        <v>2080116</v>
      </c>
      <c r="B552" s="480" t="s">
        <v>205</v>
      </c>
      <c r="C552" s="359">
        <f>VLOOKUP(A552,'[3]44经开区'!$A$5:$C$1276,3,0)</f>
        <v>0</v>
      </c>
      <c r="D552" s="359">
        <f>VLOOKUP(A552,'[3]44经开区'!$A$4:$D$1276,4,0)</f>
        <v>0</v>
      </c>
      <c r="E552" s="333" t="str">
        <f t="shared" si="30"/>
        <v/>
      </c>
      <c r="F552" s="300" t="str">
        <f t="shared" si="31"/>
        <v>否</v>
      </c>
      <c r="G552" s="178" t="str">
        <f t="shared" si="32"/>
        <v>项</v>
      </c>
    </row>
    <row r="553" ht="18.75" spans="1:7">
      <c r="A553" s="474">
        <v>2080150</v>
      </c>
      <c r="B553" s="480" t="s">
        <v>146</v>
      </c>
      <c r="C553" s="359">
        <f>VLOOKUP(A553,'[3]44经开区'!$A$5:$C$1276,3,0)</f>
        <v>0</v>
      </c>
      <c r="D553" s="359">
        <f>VLOOKUP(A553,'[3]44经开区'!$A$4:$D$1276,4,0)</f>
        <v>0</v>
      </c>
      <c r="E553" s="333" t="str">
        <f t="shared" si="30"/>
        <v/>
      </c>
      <c r="F553" s="300" t="str">
        <f t="shared" si="31"/>
        <v>否</v>
      </c>
      <c r="G553" s="178" t="str">
        <f t="shared" si="32"/>
        <v>项</v>
      </c>
    </row>
    <row r="554" ht="18.75" spans="1:7">
      <c r="A554" s="472">
        <v>2080199</v>
      </c>
      <c r="B554" s="329" t="s">
        <v>493</v>
      </c>
      <c r="C554" s="359">
        <f>VLOOKUP(A554,'[3]44经开区'!$A$5:$C$1276,3,0)</f>
        <v>0</v>
      </c>
      <c r="D554" s="359">
        <f>VLOOKUP(A554,'[3]44经开区'!$A$4:$D$1276,4,0)</f>
        <v>0</v>
      </c>
      <c r="E554" s="333" t="str">
        <f t="shared" si="30"/>
        <v/>
      </c>
      <c r="F554" s="300" t="str">
        <f t="shared" si="31"/>
        <v>否</v>
      </c>
      <c r="G554" s="178" t="str">
        <f t="shared" si="32"/>
        <v>项</v>
      </c>
    </row>
    <row r="555" ht="18.75" spans="1:7">
      <c r="A555" s="471">
        <v>20802</v>
      </c>
      <c r="B555" s="325" t="s">
        <v>494</v>
      </c>
      <c r="C555" s="377">
        <f>VLOOKUP(A555,'[3]44经开区'!$A$5:$C$1276,3,0)</f>
        <v>756</v>
      </c>
      <c r="D555" s="377">
        <f>VLOOKUP(A555,'[3]44经开区'!$A$4:$D$1276,4,0)</f>
        <v>103</v>
      </c>
      <c r="E555" s="338">
        <f t="shared" si="30"/>
        <v>-0.864</v>
      </c>
      <c r="F555" s="300" t="str">
        <f t="shared" si="31"/>
        <v>是</v>
      </c>
      <c r="G555" s="178" t="str">
        <f t="shared" si="32"/>
        <v>款</v>
      </c>
    </row>
    <row r="556" ht="18.75" spans="1:7">
      <c r="A556" s="472">
        <v>2080201</v>
      </c>
      <c r="B556" s="329" t="s">
        <v>137</v>
      </c>
      <c r="C556" s="359">
        <f>VLOOKUP(A556,'[3]44经开区'!$A$5:$C$1276,3,0)</f>
        <v>0</v>
      </c>
      <c r="D556" s="359">
        <f>VLOOKUP(A556,'[3]44经开区'!$A$4:$D$1276,4,0)</f>
        <v>0</v>
      </c>
      <c r="E556" s="333" t="str">
        <f t="shared" si="30"/>
        <v/>
      </c>
      <c r="F556" s="300" t="str">
        <f t="shared" si="31"/>
        <v>否</v>
      </c>
      <c r="G556" s="178" t="str">
        <f t="shared" si="32"/>
        <v>项</v>
      </c>
    </row>
    <row r="557" ht="18.75" spans="1:7">
      <c r="A557" s="472">
        <v>2080202</v>
      </c>
      <c r="B557" s="329" t="s">
        <v>138</v>
      </c>
      <c r="C557" s="359">
        <f>VLOOKUP(A557,'[3]44经开区'!$A$5:$C$1276,3,0)</f>
        <v>0</v>
      </c>
      <c r="D557" s="359">
        <f>VLOOKUP(A557,'[3]44经开区'!$A$4:$D$1276,4,0)</f>
        <v>0</v>
      </c>
      <c r="E557" s="333" t="str">
        <f t="shared" si="30"/>
        <v/>
      </c>
      <c r="F557" s="300" t="str">
        <f t="shared" si="31"/>
        <v>否</v>
      </c>
      <c r="G557" s="178" t="str">
        <f t="shared" si="32"/>
        <v>项</v>
      </c>
    </row>
    <row r="558" ht="18.75" spans="1:7">
      <c r="A558" s="472">
        <v>2080203</v>
      </c>
      <c r="B558" s="329" t="s">
        <v>139</v>
      </c>
      <c r="C558" s="359">
        <f>VLOOKUP(A558,'[3]44经开区'!$A$5:$C$1276,3,0)</f>
        <v>0</v>
      </c>
      <c r="D558" s="359">
        <f>VLOOKUP(A558,'[3]44经开区'!$A$4:$D$1276,4,0)</f>
        <v>0</v>
      </c>
      <c r="E558" s="333" t="str">
        <f t="shared" si="30"/>
        <v/>
      </c>
      <c r="F558" s="300" t="str">
        <f t="shared" si="31"/>
        <v>否</v>
      </c>
      <c r="G558" s="178" t="str">
        <f t="shared" si="32"/>
        <v>项</v>
      </c>
    </row>
    <row r="559" ht="18.75" spans="1:7">
      <c r="A559" s="472">
        <v>2080206</v>
      </c>
      <c r="B559" s="329" t="s">
        <v>495</v>
      </c>
      <c r="C559" s="359">
        <f>VLOOKUP(A559,'[3]44经开区'!$A$5:$C$1276,3,0)</f>
        <v>0</v>
      </c>
      <c r="D559" s="359">
        <f>VLOOKUP(A559,'[3]44经开区'!$A$4:$D$1276,4,0)</f>
        <v>0</v>
      </c>
      <c r="E559" s="333" t="str">
        <f t="shared" si="30"/>
        <v/>
      </c>
      <c r="F559" s="300" t="str">
        <f t="shared" si="31"/>
        <v>否</v>
      </c>
      <c r="G559" s="178" t="str">
        <f t="shared" si="32"/>
        <v>项</v>
      </c>
    </row>
    <row r="560" ht="18.75" spans="1:7">
      <c r="A560" s="472">
        <v>2080207</v>
      </c>
      <c r="B560" s="329" t="s">
        <v>496</v>
      </c>
      <c r="C560" s="359">
        <f>VLOOKUP(A560,'[3]44经开区'!$A$5:$C$1276,3,0)</f>
        <v>0</v>
      </c>
      <c r="D560" s="359">
        <f>VLOOKUP(A560,'[3]44经开区'!$A$4:$D$1276,4,0)</f>
        <v>0</v>
      </c>
      <c r="E560" s="333" t="str">
        <f t="shared" si="30"/>
        <v/>
      </c>
      <c r="F560" s="300" t="str">
        <f t="shared" si="31"/>
        <v>否</v>
      </c>
      <c r="G560" s="178" t="str">
        <f t="shared" si="32"/>
        <v>项</v>
      </c>
    </row>
    <row r="561" ht="18.75" spans="1:7">
      <c r="A561" s="472">
        <v>2080208</v>
      </c>
      <c r="B561" s="329" t="s">
        <v>497</v>
      </c>
      <c r="C561" s="359">
        <v>676</v>
      </c>
      <c r="D561" s="359">
        <v>0</v>
      </c>
      <c r="E561" s="333">
        <f t="shared" si="30"/>
        <v>-1</v>
      </c>
      <c r="F561" s="300" t="str">
        <f t="shared" si="31"/>
        <v>是</v>
      </c>
      <c r="G561" s="178" t="str">
        <f t="shared" si="32"/>
        <v>项</v>
      </c>
    </row>
    <row r="562" ht="18.75" spans="1:7">
      <c r="A562" s="472">
        <v>2080299</v>
      </c>
      <c r="B562" s="329" t="s">
        <v>498</v>
      </c>
      <c r="C562" s="359">
        <v>80</v>
      </c>
      <c r="D562" s="359">
        <v>103</v>
      </c>
      <c r="E562" s="333">
        <f t="shared" si="30"/>
        <v>0.288</v>
      </c>
      <c r="F562" s="300" t="str">
        <f t="shared" si="31"/>
        <v>是</v>
      </c>
      <c r="G562" s="178" t="str">
        <f t="shared" si="32"/>
        <v>项</v>
      </c>
    </row>
    <row r="563" ht="18.75" spans="1:7">
      <c r="A563" s="471">
        <v>20804</v>
      </c>
      <c r="B563" s="325" t="s">
        <v>499</v>
      </c>
      <c r="C563" s="377">
        <f>VLOOKUP(A563,'[3]44经开区'!$A$5:$C$1276,3,0)</f>
        <v>0</v>
      </c>
      <c r="D563" s="377">
        <f>VLOOKUP(A563,'[3]44经开区'!$A$4:$D$1276,4,0)</f>
        <v>0</v>
      </c>
      <c r="E563" s="338" t="str">
        <f t="shared" si="30"/>
        <v/>
      </c>
      <c r="F563" s="300" t="str">
        <f t="shared" si="31"/>
        <v>否</v>
      </c>
      <c r="G563" s="178" t="str">
        <f t="shared" si="32"/>
        <v>款</v>
      </c>
    </row>
    <row r="564" ht="18.75" spans="1:7">
      <c r="A564" s="472">
        <v>2080402</v>
      </c>
      <c r="B564" s="329" t="s">
        <v>500</v>
      </c>
      <c r="C564" s="359">
        <f>VLOOKUP(A564,'[3]44经开区'!$A$5:$C$1276,3,0)</f>
        <v>0</v>
      </c>
      <c r="D564" s="359">
        <f>VLOOKUP(A564,'[3]44经开区'!$A$4:$D$1276,4,0)</f>
        <v>0</v>
      </c>
      <c r="E564" s="333" t="str">
        <f t="shared" si="30"/>
        <v/>
      </c>
      <c r="F564" s="300" t="str">
        <f t="shared" si="31"/>
        <v>否</v>
      </c>
      <c r="G564" s="178" t="str">
        <f t="shared" si="32"/>
        <v>项</v>
      </c>
    </row>
    <row r="565" ht="18.75" spans="1:7">
      <c r="A565" s="471">
        <v>20805</v>
      </c>
      <c r="B565" s="325" t="s">
        <v>501</v>
      </c>
      <c r="C565" s="377">
        <f>VLOOKUP(A565,'[3]44经开区'!$A$5:$C$1276,3,0)</f>
        <v>2998</v>
      </c>
      <c r="D565" s="377">
        <f>VLOOKUP(A565,'[3]44经开区'!$A$4:$D$1276,4,0)</f>
        <v>3160</v>
      </c>
      <c r="E565" s="338">
        <f t="shared" si="30"/>
        <v>0.054</v>
      </c>
      <c r="F565" s="300" t="str">
        <f t="shared" si="31"/>
        <v>是</v>
      </c>
      <c r="G565" s="178" t="str">
        <f t="shared" si="32"/>
        <v>款</v>
      </c>
    </row>
    <row r="566" ht="18.75" spans="1:7">
      <c r="A566" s="472">
        <v>2080501</v>
      </c>
      <c r="B566" s="329" t="s">
        <v>502</v>
      </c>
      <c r="C566" s="359">
        <v>112</v>
      </c>
      <c r="D566" s="359">
        <v>96</v>
      </c>
      <c r="E566" s="333">
        <f t="shared" si="30"/>
        <v>-0.143</v>
      </c>
      <c r="F566" s="300" t="str">
        <f t="shared" si="31"/>
        <v>是</v>
      </c>
      <c r="G566" s="178" t="str">
        <f t="shared" si="32"/>
        <v>项</v>
      </c>
    </row>
    <row r="567" ht="18.75" spans="1:7">
      <c r="A567" s="472">
        <v>2080502</v>
      </c>
      <c r="B567" s="329" t="s">
        <v>503</v>
      </c>
      <c r="C567" s="359">
        <v>529</v>
      </c>
      <c r="D567" s="359">
        <v>602</v>
      </c>
      <c r="E567" s="333">
        <f t="shared" si="30"/>
        <v>0.138</v>
      </c>
      <c r="F567" s="300" t="str">
        <f t="shared" si="31"/>
        <v>是</v>
      </c>
      <c r="G567" s="178" t="str">
        <f t="shared" si="32"/>
        <v>项</v>
      </c>
    </row>
    <row r="568" ht="18.75" spans="1:7">
      <c r="A568" s="472">
        <v>2080503</v>
      </c>
      <c r="B568" s="329" t="s">
        <v>504</v>
      </c>
      <c r="C568" s="359">
        <v>0</v>
      </c>
      <c r="D568" s="359">
        <v>0</v>
      </c>
      <c r="E568" s="333" t="str">
        <f t="shared" si="30"/>
        <v/>
      </c>
      <c r="F568" s="300" t="str">
        <f t="shared" si="31"/>
        <v>否</v>
      </c>
      <c r="G568" s="178" t="str">
        <f t="shared" si="32"/>
        <v>项</v>
      </c>
    </row>
    <row r="569" ht="18.75" spans="1:7">
      <c r="A569" s="472">
        <v>2080505</v>
      </c>
      <c r="B569" s="329" t="s">
        <v>505</v>
      </c>
      <c r="C569" s="359">
        <v>2019</v>
      </c>
      <c r="D569" s="359">
        <v>2452</v>
      </c>
      <c r="E569" s="333">
        <f t="shared" si="30"/>
        <v>0.214</v>
      </c>
      <c r="F569" s="300" t="str">
        <f t="shared" si="31"/>
        <v>是</v>
      </c>
      <c r="G569" s="178" t="str">
        <f t="shared" si="32"/>
        <v>项</v>
      </c>
    </row>
    <row r="570" ht="18.75" spans="1:7">
      <c r="A570" s="472">
        <v>2080506</v>
      </c>
      <c r="B570" s="329" t="s">
        <v>506</v>
      </c>
      <c r="C570" s="359">
        <v>196</v>
      </c>
      <c r="D570" s="359">
        <v>10</v>
      </c>
      <c r="E570" s="333">
        <f t="shared" si="30"/>
        <v>-0.949</v>
      </c>
      <c r="F570" s="300" t="str">
        <f t="shared" si="31"/>
        <v>是</v>
      </c>
      <c r="G570" s="178" t="str">
        <f t="shared" si="32"/>
        <v>项</v>
      </c>
    </row>
    <row r="571" ht="18.75" spans="1:7">
      <c r="A571" s="472">
        <v>2080507</v>
      </c>
      <c r="B571" s="329" t="s">
        <v>507</v>
      </c>
      <c r="C571" s="359">
        <v>142</v>
      </c>
      <c r="D571" s="359">
        <v>0</v>
      </c>
      <c r="E571" s="333">
        <f t="shared" si="30"/>
        <v>-1</v>
      </c>
      <c r="F571" s="300" t="str">
        <f t="shared" si="31"/>
        <v>是</v>
      </c>
      <c r="G571" s="178" t="str">
        <f t="shared" si="32"/>
        <v>项</v>
      </c>
    </row>
    <row r="572" ht="18.75" spans="1:7">
      <c r="A572" s="474">
        <v>2080508</v>
      </c>
      <c r="B572" s="480" t="s">
        <v>508</v>
      </c>
      <c r="C572" s="359">
        <v>0</v>
      </c>
      <c r="D572" s="359">
        <v>0</v>
      </c>
      <c r="E572" s="333" t="str">
        <f t="shared" si="30"/>
        <v/>
      </c>
      <c r="F572" s="300" t="str">
        <f t="shared" si="31"/>
        <v>否</v>
      </c>
      <c r="G572" s="178" t="str">
        <f t="shared" si="32"/>
        <v>项</v>
      </c>
    </row>
    <row r="573" ht="18.75" spans="1:7">
      <c r="A573" s="472">
        <v>2080599</v>
      </c>
      <c r="B573" s="329" t="s">
        <v>509</v>
      </c>
      <c r="C573" s="359">
        <v>0</v>
      </c>
      <c r="D573" s="359">
        <v>0</v>
      </c>
      <c r="E573" s="333" t="str">
        <f t="shared" si="30"/>
        <v/>
      </c>
      <c r="F573" s="300" t="str">
        <f t="shared" si="31"/>
        <v>否</v>
      </c>
      <c r="G573" s="178" t="str">
        <f t="shared" si="32"/>
        <v>项</v>
      </c>
    </row>
    <row r="574" ht="18.75" spans="1:7">
      <c r="A574" s="471">
        <v>20806</v>
      </c>
      <c r="B574" s="325" t="s">
        <v>510</v>
      </c>
      <c r="C574" s="377">
        <f>VLOOKUP(A574,'[3]44经开区'!$A$5:$C$1276,3,0)</f>
        <v>0</v>
      </c>
      <c r="D574" s="377">
        <f>VLOOKUP(A574,'[3]44经开区'!$A$4:$D$1276,4,0)</f>
        <v>0</v>
      </c>
      <c r="E574" s="338" t="str">
        <f t="shared" si="30"/>
        <v/>
      </c>
      <c r="F574" s="300" t="str">
        <f t="shared" si="31"/>
        <v>否</v>
      </c>
      <c r="G574" s="178" t="str">
        <f t="shared" si="32"/>
        <v>款</v>
      </c>
    </row>
    <row r="575" ht="18.75" spans="1:7">
      <c r="A575" s="472">
        <v>2080601</v>
      </c>
      <c r="B575" s="329" t="s">
        <v>511</v>
      </c>
      <c r="C575" s="359">
        <f>VLOOKUP(A575,'[3]44经开区'!$A$5:$C$1276,3,0)</f>
        <v>0</v>
      </c>
      <c r="D575" s="359">
        <f>VLOOKUP(A575,'[3]44经开区'!$A$4:$D$1276,4,0)</f>
        <v>0</v>
      </c>
      <c r="E575" s="333" t="str">
        <f t="shared" si="30"/>
        <v/>
      </c>
      <c r="F575" s="300" t="str">
        <f t="shared" si="31"/>
        <v>否</v>
      </c>
      <c r="G575" s="178" t="str">
        <f t="shared" si="32"/>
        <v>项</v>
      </c>
    </row>
    <row r="576" ht="18.75" spans="1:7">
      <c r="A576" s="472">
        <v>2080602</v>
      </c>
      <c r="B576" s="329" t="s">
        <v>512</v>
      </c>
      <c r="C576" s="359">
        <f>VLOOKUP(A576,'[3]44经开区'!$A$5:$C$1276,3,0)</f>
        <v>0</v>
      </c>
      <c r="D576" s="359">
        <f>VLOOKUP(A576,'[3]44经开区'!$A$4:$D$1276,4,0)</f>
        <v>0</v>
      </c>
      <c r="E576" s="333" t="str">
        <f t="shared" si="30"/>
        <v/>
      </c>
      <c r="F576" s="300" t="str">
        <f t="shared" si="31"/>
        <v>否</v>
      </c>
      <c r="G576" s="178" t="str">
        <f t="shared" si="32"/>
        <v>项</v>
      </c>
    </row>
    <row r="577" ht="18.75" spans="1:7">
      <c r="A577" s="472">
        <v>2080699</v>
      </c>
      <c r="B577" s="329" t="s">
        <v>513</v>
      </c>
      <c r="C577" s="359">
        <f>VLOOKUP(A577,'[3]44经开区'!$A$5:$C$1276,3,0)</f>
        <v>0</v>
      </c>
      <c r="D577" s="359">
        <f>VLOOKUP(A577,'[3]44经开区'!$A$4:$D$1276,4,0)</f>
        <v>0</v>
      </c>
      <c r="E577" s="333" t="str">
        <f t="shared" si="30"/>
        <v/>
      </c>
      <c r="F577" s="300" t="str">
        <f t="shared" si="31"/>
        <v>否</v>
      </c>
      <c r="G577" s="178" t="str">
        <f t="shared" si="32"/>
        <v>项</v>
      </c>
    </row>
    <row r="578" ht="18.75" spans="1:7">
      <c r="A578" s="471">
        <v>20807</v>
      </c>
      <c r="B578" s="325" t="s">
        <v>514</v>
      </c>
      <c r="C578" s="377">
        <f>VLOOKUP(A578,'[3]44经开区'!$A$5:$C$1276,3,0)</f>
        <v>962</v>
      </c>
      <c r="D578" s="377">
        <f>VLOOKUP(A578,'[3]44经开区'!$A$4:$D$1276,4,0)</f>
        <v>1128</v>
      </c>
      <c r="E578" s="338">
        <f t="shared" si="30"/>
        <v>0.173</v>
      </c>
      <c r="F578" s="300" t="str">
        <f t="shared" si="31"/>
        <v>是</v>
      </c>
      <c r="G578" s="178" t="str">
        <f t="shared" si="32"/>
        <v>款</v>
      </c>
    </row>
    <row r="579" ht="18.75" spans="1:7">
      <c r="A579" s="472">
        <v>2080701</v>
      </c>
      <c r="B579" s="329" t="s">
        <v>515</v>
      </c>
      <c r="C579" s="359">
        <f>VLOOKUP(A579,'[3]44经开区'!$A$5:$C$1276,3,0)</f>
        <v>0</v>
      </c>
      <c r="D579" s="359">
        <f>VLOOKUP(A579,'[3]44经开区'!$A$4:$D$1276,4,0)</f>
        <v>0</v>
      </c>
      <c r="E579" s="333" t="str">
        <f t="shared" si="30"/>
        <v/>
      </c>
      <c r="F579" s="300" t="str">
        <f t="shared" si="31"/>
        <v>否</v>
      </c>
      <c r="G579" s="178" t="str">
        <f t="shared" si="32"/>
        <v>项</v>
      </c>
    </row>
    <row r="580" ht="18.75" spans="1:7">
      <c r="A580" s="472">
        <v>2080702</v>
      </c>
      <c r="B580" s="329" t="s">
        <v>516</v>
      </c>
      <c r="C580" s="359">
        <f>VLOOKUP(A580,'[3]44经开区'!$A$5:$C$1276,3,0)</f>
        <v>0</v>
      </c>
      <c r="D580" s="359">
        <f>VLOOKUP(A580,'[3]44经开区'!$A$4:$D$1276,4,0)</f>
        <v>0</v>
      </c>
      <c r="E580" s="333" t="str">
        <f t="shared" si="30"/>
        <v/>
      </c>
      <c r="F580" s="300" t="str">
        <f t="shared" si="31"/>
        <v>否</v>
      </c>
      <c r="G580" s="178" t="str">
        <f t="shared" si="32"/>
        <v>项</v>
      </c>
    </row>
    <row r="581" ht="18.75" spans="1:7">
      <c r="A581" s="472">
        <v>2080704</v>
      </c>
      <c r="B581" s="329" t="s">
        <v>517</v>
      </c>
      <c r="C581" s="359">
        <f>VLOOKUP(A581,'[3]44经开区'!$A$5:$C$1276,3,0)</f>
        <v>0</v>
      </c>
      <c r="D581" s="359">
        <f>VLOOKUP(A581,'[3]44经开区'!$A$4:$D$1276,4,0)</f>
        <v>0</v>
      </c>
      <c r="E581" s="333" t="str">
        <f t="shared" si="30"/>
        <v/>
      </c>
      <c r="F581" s="300" t="str">
        <f t="shared" si="31"/>
        <v>否</v>
      </c>
      <c r="G581" s="178" t="str">
        <f t="shared" si="32"/>
        <v>项</v>
      </c>
    </row>
    <row r="582" ht="18.75" spans="1:7">
      <c r="A582" s="472">
        <v>2080705</v>
      </c>
      <c r="B582" s="329" t="s">
        <v>518</v>
      </c>
      <c r="C582" s="359">
        <f>VLOOKUP(A582,'[3]44经开区'!$A$5:$C$1276,3,0)</f>
        <v>0</v>
      </c>
      <c r="D582" s="359">
        <f>VLOOKUP(A582,'[3]44经开区'!$A$4:$D$1276,4,0)</f>
        <v>0</v>
      </c>
      <c r="E582" s="333" t="str">
        <f t="shared" si="30"/>
        <v/>
      </c>
      <c r="F582" s="300" t="str">
        <f t="shared" si="31"/>
        <v>否</v>
      </c>
      <c r="G582" s="178" t="str">
        <f t="shared" si="32"/>
        <v>项</v>
      </c>
    </row>
    <row r="583" ht="18.75" spans="1:7">
      <c r="A583" s="472">
        <v>2080709</v>
      </c>
      <c r="B583" s="329" t="s">
        <v>519</v>
      </c>
      <c r="C583" s="359">
        <f>VLOOKUP(A583,'[3]44经开区'!$A$5:$C$1276,3,0)</f>
        <v>0</v>
      </c>
      <c r="D583" s="359">
        <f>VLOOKUP(A583,'[3]44经开区'!$A$4:$D$1276,4,0)</f>
        <v>0</v>
      </c>
      <c r="E583" s="333" t="str">
        <f t="shared" si="30"/>
        <v/>
      </c>
      <c r="F583" s="300" t="str">
        <f t="shared" si="31"/>
        <v>否</v>
      </c>
      <c r="G583" s="178" t="str">
        <f t="shared" si="32"/>
        <v>项</v>
      </c>
    </row>
    <row r="584" ht="18.75" spans="1:7">
      <c r="A584" s="472">
        <v>2080711</v>
      </c>
      <c r="B584" s="329" t="s">
        <v>520</v>
      </c>
      <c r="C584" s="359">
        <v>1</v>
      </c>
      <c r="D584" s="359">
        <v>105</v>
      </c>
      <c r="E584" s="333">
        <f t="shared" si="30"/>
        <v>104</v>
      </c>
      <c r="F584" s="300" t="str">
        <f t="shared" si="31"/>
        <v>是</v>
      </c>
      <c r="G584" s="178" t="str">
        <f t="shared" si="32"/>
        <v>项</v>
      </c>
    </row>
    <row r="585" ht="18.75" spans="1:7">
      <c r="A585" s="472">
        <v>2080712</v>
      </c>
      <c r="B585" s="329" t="s">
        <v>521</v>
      </c>
      <c r="C585" s="359">
        <v>0</v>
      </c>
      <c r="D585" s="359">
        <v>0</v>
      </c>
      <c r="E585" s="333" t="str">
        <f t="shared" si="30"/>
        <v/>
      </c>
      <c r="F585" s="300" t="str">
        <f t="shared" si="31"/>
        <v>否</v>
      </c>
      <c r="G585" s="178" t="str">
        <f t="shared" si="32"/>
        <v>项</v>
      </c>
    </row>
    <row r="586" ht="18.75" spans="1:7">
      <c r="A586" s="472">
        <v>2080713</v>
      </c>
      <c r="B586" s="329" t="s">
        <v>522</v>
      </c>
      <c r="C586" s="359">
        <v>0</v>
      </c>
      <c r="D586" s="359">
        <v>0</v>
      </c>
      <c r="E586" s="333" t="str">
        <f t="shared" ref="E586:E649" si="33">IF(C586&gt;0,D586/C586-1,IF(C586&lt;0,-(D586/C586-1),""))</f>
        <v/>
      </c>
      <c r="F586" s="300" t="str">
        <f t="shared" si="31"/>
        <v>否</v>
      </c>
      <c r="G586" s="178" t="str">
        <f t="shared" si="32"/>
        <v>项</v>
      </c>
    </row>
    <row r="587" ht="18.75" spans="1:7">
      <c r="A587" s="472">
        <v>2080799</v>
      </c>
      <c r="B587" s="329" t="s">
        <v>523</v>
      </c>
      <c r="C587" s="359">
        <v>961</v>
      </c>
      <c r="D587" s="359">
        <v>1023</v>
      </c>
      <c r="E587" s="333">
        <f t="shared" si="33"/>
        <v>0.065</v>
      </c>
      <c r="F587" s="300" t="str">
        <f t="shared" si="31"/>
        <v>是</v>
      </c>
      <c r="G587" s="178" t="str">
        <f t="shared" si="32"/>
        <v>项</v>
      </c>
    </row>
    <row r="588" ht="18.75" spans="1:7">
      <c r="A588" s="471">
        <v>20808</v>
      </c>
      <c r="B588" s="325" t="s">
        <v>524</v>
      </c>
      <c r="C588" s="377">
        <f>VLOOKUP(A588,'[3]44经开区'!$A$5:$C$1276,3,0)</f>
        <v>506</v>
      </c>
      <c r="D588" s="377">
        <f>VLOOKUP(A588,'[3]44经开区'!$A$4:$D$1276,4,0)</f>
        <v>852</v>
      </c>
      <c r="E588" s="338">
        <f t="shared" si="33"/>
        <v>0.684</v>
      </c>
      <c r="F588" s="300" t="str">
        <f t="shared" si="31"/>
        <v>是</v>
      </c>
      <c r="G588" s="178" t="str">
        <f t="shared" si="32"/>
        <v>款</v>
      </c>
    </row>
    <row r="589" ht="18.75" spans="1:7">
      <c r="A589" s="472">
        <v>2080801</v>
      </c>
      <c r="B589" s="329" t="s">
        <v>525</v>
      </c>
      <c r="C589" s="359">
        <v>64</v>
      </c>
      <c r="D589" s="359">
        <v>1</v>
      </c>
      <c r="E589" s="333">
        <f t="shared" si="33"/>
        <v>-0.984</v>
      </c>
      <c r="F589" s="300" t="str">
        <f t="shared" si="31"/>
        <v>是</v>
      </c>
      <c r="G589" s="178" t="str">
        <f t="shared" si="32"/>
        <v>项</v>
      </c>
    </row>
    <row r="590" ht="18.75" spans="1:7">
      <c r="A590" s="472">
        <v>2080802</v>
      </c>
      <c r="B590" s="329" t="s">
        <v>526</v>
      </c>
      <c r="C590" s="359">
        <v>0</v>
      </c>
      <c r="D590" s="359">
        <v>0</v>
      </c>
      <c r="E590" s="333" t="str">
        <f t="shared" si="33"/>
        <v/>
      </c>
      <c r="F590" s="300" t="str">
        <f t="shared" si="31"/>
        <v>否</v>
      </c>
      <c r="G590" s="178" t="str">
        <f t="shared" si="32"/>
        <v>项</v>
      </c>
    </row>
    <row r="591" ht="18.75" spans="1:7">
      <c r="A591" s="472">
        <v>2080803</v>
      </c>
      <c r="B591" s="329" t="s">
        <v>527</v>
      </c>
      <c r="C591" s="359">
        <v>7</v>
      </c>
      <c r="D591" s="359">
        <v>589</v>
      </c>
      <c r="E591" s="333">
        <f t="shared" si="33"/>
        <v>83.143</v>
      </c>
      <c r="F591" s="300" t="str">
        <f t="shared" si="31"/>
        <v>是</v>
      </c>
      <c r="G591" s="178" t="str">
        <f t="shared" si="32"/>
        <v>项</v>
      </c>
    </row>
    <row r="592" ht="18.75" spans="1:7">
      <c r="A592" s="472">
        <v>2080805</v>
      </c>
      <c r="B592" s="329" t="s">
        <v>528</v>
      </c>
      <c r="C592" s="359">
        <v>233</v>
      </c>
      <c r="D592" s="359">
        <v>224</v>
      </c>
      <c r="E592" s="333">
        <f t="shared" si="33"/>
        <v>-0.039</v>
      </c>
      <c r="F592" s="300" t="str">
        <f t="shared" ref="F592:F655" si="34">IF(LEN(A592)=3,"是",IF(B592&lt;&gt;"",IF(SUM(C592:D592)&lt;&gt;0,"是","否"),"是"))</f>
        <v>是</v>
      </c>
      <c r="G592" s="178" t="str">
        <f t="shared" ref="G592:G655" si="35">IF(LEN(A592)=3,"类",IF(LEN(A592)=5,"款","项"))</f>
        <v>项</v>
      </c>
    </row>
    <row r="593" ht="18.75" spans="1:7">
      <c r="A593" s="472">
        <v>2080806</v>
      </c>
      <c r="B593" s="329" t="s">
        <v>529</v>
      </c>
      <c r="C593" s="359">
        <v>0</v>
      </c>
      <c r="D593" s="359">
        <v>0</v>
      </c>
      <c r="E593" s="333" t="str">
        <f t="shared" si="33"/>
        <v/>
      </c>
      <c r="F593" s="300" t="str">
        <f t="shared" si="34"/>
        <v>否</v>
      </c>
      <c r="G593" s="178" t="str">
        <f t="shared" si="35"/>
        <v>项</v>
      </c>
    </row>
    <row r="594" ht="18.75" spans="1:7">
      <c r="A594" s="472">
        <v>2080899</v>
      </c>
      <c r="B594" s="329" t="s">
        <v>530</v>
      </c>
      <c r="C594" s="359">
        <v>202</v>
      </c>
      <c r="D594" s="359">
        <v>38</v>
      </c>
      <c r="E594" s="333">
        <f t="shared" si="33"/>
        <v>-0.812</v>
      </c>
      <c r="F594" s="300" t="str">
        <f t="shared" si="34"/>
        <v>是</v>
      </c>
      <c r="G594" s="178" t="str">
        <f t="shared" si="35"/>
        <v>项</v>
      </c>
    </row>
    <row r="595" ht="18.75" spans="1:7">
      <c r="A595" s="471">
        <v>20809</v>
      </c>
      <c r="B595" s="325" t="s">
        <v>531</v>
      </c>
      <c r="C595" s="377">
        <f>VLOOKUP(A595,'[3]44经开区'!$A$5:$C$1276,3,0)</f>
        <v>146</v>
      </c>
      <c r="D595" s="377">
        <f>VLOOKUP(A595,'[3]44经开区'!$A$4:$D$1276,4,0)</f>
        <v>328</v>
      </c>
      <c r="E595" s="338">
        <f t="shared" si="33"/>
        <v>1.247</v>
      </c>
      <c r="F595" s="300" t="str">
        <f t="shared" si="34"/>
        <v>是</v>
      </c>
      <c r="G595" s="178" t="str">
        <f t="shared" si="35"/>
        <v>款</v>
      </c>
    </row>
    <row r="596" s="438" customFormat="1" ht="18.75" spans="1:7">
      <c r="A596" s="472">
        <v>2080901</v>
      </c>
      <c r="B596" s="329" t="s">
        <v>532</v>
      </c>
      <c r="C596" s="359">
        <v>118</v>
      </c>
      <c r="D596" s="359">
        <v>322</v>
      </c>
      <c r="E596" s="333">
        <f t="shared" si="33"/>
        <v>1.729</v>
      </c>
      <c r="F596" s="300" t="str">
        <f t="shared" si="34"/>
        <v>是</v>
      </c>
      <c r="G596" s="178" t="str">
        <f t="shared" si="35"/>
        <v>项</v>
      </c>
    </row>
    <row r="597" ht="18.75" spans="1:7">
      <c r="A597" s="472">
        <v>2080902</v>
      </c>
      <c r="B597" s="329" t="s">
        <v>533</v>
      </c>
      <c r="C597" s="359">
        <v>0</v>
      </c>
      <c r="D597" s="359">
        <v>0</v>
      </c>
      <c r="E597" s="333" t="str">
        <f t="shared" si="33"/>
        <v/>
      </c>
      <c r="F597" s="300" t="str">
        <f t="shared" si="34"/>
        <v>否</v>
      </c>
      <c r="G597" s="178" t="str">
        <f t="shared" si="35"/>
        <v>项</v>
      </c>
    </row>
    <row r="598" ht="18.75" spans="1:7">
      <c r="A598" s="472">
        <v>2080903</v>
      </c>
      <c r="B598" s="329" t="s">
        <v>534</v>
      </c>
      <c r="C598" s="359">
        <v>0</v>
      </c>
      <c r="D598" s="359">
        <v>0</v>
      </c>
      <c r="E598" s="333" t="str">
        <f t="shared" si="33"/>
        <v/>
      </c>
      <c r="F598" s="300" t="str">
        <f t="shared" si="34"/>
        <v>否</v>
      </c>
      <c r="G598" s="178" t="str">
        <f t="shared" si="35"/>
        <v>项</v>
      </c>
    </row>
    <row r="599" ht="18.75" spans="1:7">
      <c r="A599" s="472">
        <v>2080904</v>
      </c>
      <c r="B599" s="329" t="s">
        <v>535</v>
      </c>
      <c r="C599" s="359">
        <v>4</v>
      </c>
      <c r="D599" s="359">
        <v>3</v>
      </c>
      <c r="E599" s="333">
        <f t="shared" si="33"/>
        <v>-0.25</v>
      </c>
      <c r="F599" s="300" t="str">
        <f t="shared" si="34"/>
        <v>是</v>
      </c>
      <c r="G599" s="178" t="str">
        <f t="shared" si="35"/>
        <v>项</v>
      </c>
    </row>
    <row r="600" ht="18.75" spans="1:7">
      <c r="A600" s="472">
        <v>2080905</v>
      </c>
      <c r="B600" s="329" t="s">
        <v>536</v>
      </c>
      <c r="C600" s="359">
        <v>0</v>
      </c>
      <c r="D600" s="359">
        <v>3</v>
      </c>
      <c r="E600" s="333" t="str">
        <f t="shared" si="33"/>
        <v/>
      </c>
      <c r="F600" s="300" t="str">
        <f t="shared" si="34"/>
        <v>是</v>
      </c>
      <c r="G600" s="178" t="str">
        <f t="shared" si="35"/>
        <v>项</v>
      </c>
    </row>
    <row r="601" ht="18.75" spans="1:7">
      <c r="A601" s="472">
        <v>2080999</v>
      </c>
      <c r="B601" s="329" t="s">
        <v>537</v>
      </c>
      <c r="C601" s="359">
        <v>24</v>
      </c>
      <c r="D601" s="359">
        <v>0</v>
      </c>
      <c r="E601" s="333">
        <f t="shared" si="33"/>
        <v>-1</v>
      </c>
      <c r="F601" s="300" t="str">
        <f t="shared" si="34"/>
        <v>是</v>
      </c>
      <c r="G601" s="178" t="str">
        <f t="shared" si="35"/>
        <v>项</v>
      </c>
    </row>
    <row r="602" ht="18.75" spans="1:7">
      <c r="A602" s="471">
        <v>20810</v>
      </c>
      <c r="B602" s="325" t="s">
        <v>538</v>
      </c>
      <c r="C602" s="377">
        <f>VLOOKUP(A602,'[3]44经开区'!$A$5:$C$1276,3,0)</f>
        <v>203</v>
      </c>
      <c r="D602" s="377">
        <f>VLOOKUP(A602,'[3]44经开区'!$A$4:$D$1276,4,0)</f>
        <v>486</v>
      </c>
      <c r="E602" s="338">
        <f t="shared" si="33"/>
        <v>1.394</v>
      </c>
      <c r="F602" s="300" t="str">
        <f t="shared" si="34"/>
        <v>是</v>
      </c>
      <c r="G602" s="178" t="str">
        <f t="shared" si="35"/>
        <v>款</v>
      </c>
    </row>
    <row r="603" ht="18.75" spans="1:7">
      <c r="A603" s="472">
        <v>2081001</v>
      </c>
      <c r="B603" s="329" t="s">
        <v>539</v>
      </c>
      <c r="C603" s="359">
        <v>1</v>
      </c>
      <c r="D603" s="359">
        <v>0</v>
      </c>
      <c r="E603" s="333">
        <f t="shared" si="33"/>
        <v>-1</v>
      </c>
      <c r="F603" s="300" t="str">
        <f t="shared" si="34"/>
        <v>是</v>
      </c>
      <c r="G603" s="178" t="str">
        <f t="shared" si="35"/>
        <v>项</v>
      </c>
    </row>
    <row r="604" ht="18.75" spans="1:7">
      <c r="A604" s="472">
        <v>2081002</v>
      </c>
      <c r="B604" s="329" t="s">
        <v>540</v>
      </c>
      <c r="C604" s="359">
        <v>63</v>
      </c>
      <c r="D604" s="359">
        <v>71</v>
      </c>
      <c r="E604" s="333">
        <f t="shared" si="33"/>
        <v>0.127</v>
      </c>
      <c r="F604" s="300" t="str">
        <f t="shared" si="34"/>
        <v>是</v>
      </c>
      <c r="G604" s="178" t="str">
        <f t="shared" si="35"/>
        <v>项</v>
      </c>
    </row>
    <row r="605" ht="18.75" spans="1:7">
      <c r="A605" s="472">
        <v>2081003</v>
      </c>
      <c r="B605" s="329" t="s">
        <v>541</v>
      </c>
      <c r="C605" s="359">
        <v>0</v>
      </c>
      <c r="D605" s="359">
        <v>0</v>
      </c>
      <c r="E605" s="333" t="str">
        <f t="shared" si="33"/>
        <v/>
      </c>
      <c r="F605" s="300" t="str">
        <f t="shared" si="34"/>
        <v>否</v>
      </c>
      <c r="G605" s="178" t="str">
        <f t="shared" si="35"/>
        <v>项</v>
      </c>
    </row>
    <row r="606" ht="18.75" spans="1:7">
      <c r="A606" s="472">
        <v>2081004</v>
      </c>
      <c r="B606" s="329" t="s">
        <v>542</v>
      </c>
      <c r="C606" s="359">
        <v>129</v>
      </c>
      <c r="D606" s="359">
        <v>125</v>
      </c>
      <c r="E606" s="333">
        <f t="shared" si="33"/>
        <v>-0.031</v>
      </c>
      <c r="F606" s="300" t="str">
        <f t="shared" si="34"/>
        <v>是</v>
      </c>
      <c r="G606" s="178" t="str">
        <f t="shared" si="35"/>
        <v>项</v>
      </c>
    </row>
    <row r="607" ht="18.75" spans="1:7">
      <c r="A607" s="472">
        <v>2081005</v>
      </c>
      <c r="B607" s="329" t="s">
        <v>543</v>
      </c>
      <c r="C607" s="359">
        <v>0</v>
      </c>
      <c r="D607" s="359">
        <v>0</v>
      </c>
      <c r="E607" s="333" t="str">
        <f t="shared" si="33"/>
        <v/>
      </c>
      <c r="F607" s="300" t="str">
        <f t="shared" si="34"/>
        <v>否</v>
      </c>
      <c r="G607" s="178" t="str">
        <f t="shared" si="35"/>
        <v>项</v>
      </c>
    </row>
    <row r="608" ht="18.75" spans="1:7">
      <c r="A608" s="472">
        <v>2081006</v>
      </c>
      <c r="B608" s="329" t="s">
        <v>544</v>
      </c>
      <c r="C608" s="359">
        <v>10</v>
      </c>
      <c r="D608" s="359">
        <v>290</v>
      </c>
      <c r="E608" s="333">
        <f t="shared" si="33"/>
        <v>28</v>
      </c>
      <c r="F608" s="300" t="str">
        <f t="shared" si="34"/>
        <v>是</v>
      </c>
      <c r="G608" s="178" t="str">
        <f t="shared" si="35"/>
        <v>项</v>
      </c>
    </row>
    <row r="609" ht="18.75" spans="1:7">
      <c r="A609" s="472">
        <v>2081099</v>
      </c>
      <c r="B609" s="329" t="s">
        <v>545</v>
      </c>
      <c r="C609" s="359">
        <v>0</v>
      </c>
      <c r="D609" s="359">
        <v>0</v>
      </c>
      <c r="E609" s="333" t="str">
        <f t="shared" si="33"/>
        <v/>
      </c>
      <c r="F609" s="300" t="str">
        <f t="shared" si="34"/>
        <v>否</v>
      </c>
      <c r="G609" s="178" t="str">
        <f t="shared" si="35"/>
        <v>项</v>
      </c>
    </row>
    <row r="610" ht="18.75" spans="1:7">
      <c r="A610" s="471">
        <v>20811</v>
      </c>
      <c r="B610" s="325" t="s">
        <v>546</v>
      </c>
      <c r="C610" s="377">
        <f>VLOOKUP(A610,'[3]44经开区'!$A$5:$C$1276,3,0)</f>
        <v>83</v>
      </c>
      <c r="D610" s="377">
        <f>VLOOKUP(A610,'[3]44经开区'!$A$4:$D$1276,4,0)</f>
        <v>124</v>
      </c>
      <c r="E610" s="338">
        <f t="shared" si="33"/>
        <v>0.494</v>
      </c>
      <c r="F610" s="300" t="str">
        <f t="shared" si="34"/>
        <v>是</v>
      </c>
      <c r="G610" s="178" t="str">
        <f t="shared" si="35"/>
        <v>款</v>
      </c>
    </row>
    <row r="611" ht="18.75" spans="1:7">
      <c r="A611" s="472">
        <v>2081101</v>
      </c>
      <c r="B611" s="329" t="s">
        <v>137</v>
      </c>
      <c r="C611" s="359">
        <v>0</v>
      </c>
      <c r="D611" s="359">
        <v>4</v>
      </c>
      <c r="E611" s="333" t="str">
        <f t="shared" si="33"/>
        <v/>
      </c>
      <c r="F611" s="300" t="str">
        <f t="shared" si="34"/>
        <v>是</v>
      </c>
      <c r="G611" s="178" t="str">
        <f t="shared" si="35"/>
        <v>项</v>
      </c>
    </row>
    <row r="612" ht="18.75" spans="1:7">
      <c r="A612" s="472">
        <v>2081102</v>
      </c>
      <c r="B612" s="329" t="s">
        <v>138</v>
      </c>
      <c r="C612" s="359">
        <v>0</v>
      </c>
      <c r="D612" s="359">
        <v>7</v>
      </c>
      <c r="E612" s="333" t="str">
        <f t="shared" si="33"/>
        <v/>
      </c>
      <c r="F612" s="300" t="str">
        <f t="shared" si="34"/>
        <v>是</v>
      </c>
      <c r="G612" s="178" t="str">
        <f t="shared" si="35"/>
        <v>项</v>
      </c>
    </row>
    <row r="613" ht="18.75" spans="1:7">
      <c r="A613" s="472">
        <v>2081103</v>
      </c>
      <c r="B613" s="329" t="s">
        <v>139</v>
      </c>
      <c r="C613" s="359">
        <v>0</v>
      </c>
      <c r="D613" s="359">
        <v>0</v>
      </c>
      <c r="E613" s="333" t="str">
        <f t="shared" si="33"/>
        <v/>
      </c>
      <c r="F613" s="300" t="str">
        <f t="shared" si="34"/>
        <v>否</v>
      </c>
      <c r="G613" s="178" t="str">
        <f t="shared" si="35"/>
        <v>项</v>
      </c>
    </row>
    <row r="614" ht="18.75" spans="1:7">
      <c r="A614" s="472">
        <v>2081104</v>
      </c>
      <c r="B614" s="329" t="s">
        <v>547</v>
      </c>
      <c r="C614" s="359">
        <v>6</v>
      </c>
      <c r="D614" s="359">
        <v>35</v>
      </c>
      <c r="E614" s="333">
        <f t="shared" si="33"/>
        <v>4.833</v>
      </c>
      <c r="F614" s="300" t="str">
        <f t="shared" si="34"/>
        <v>是</v>
      </c>
      <c r="G614" s="178" t="str">
        <f t="shared" si="35"/>
        <v>项</v>
      </c>
    </row>
    <row r="615" ht="18.75" spans="1:7">
      <c r="A615" s="472">
        <v>2081105</v>
      </c>
      <c r="B615" s="329" t="s">
        <v>548</v>
      </c>
      <c r="C615" s="359">
        <v>14</v>
      </c>
      <c r="D615" s="359">
        <v>10</v>
      </c>
      <c r="E615" s="333">
        <f t="shared" si="33"/>
        <v>-0.286</v>
      </c>
      <c r="F615" s="300" t="str">
        <f t="shared" si="34"/>
        <v>是</v>
      </c>
      <c r="G615" s="178" t="str">
        <f t="shared" si="35"/>
        <v>项</v>
      </c>
    </row>
    <row r="616" ht="18.75" spans="1:7">
      <c r="A616" s="472">
        <v>2081106</v>
      </c>
      <c r="B616" s="329" t="s">
        <v>549</v>
      </c>
      <c r="C616" s="359">
        <v>0</v>
      </c>
      <c r="D616" s="359">
        <v>0</v>
      </c>
      <c r="E616" s="333" t="str">
        <f t="shared" si="33"/>
        <v/>
      </c>
      <c r="F616" s="300" t="str">
        <f t="shared" si="34"/>
        <v>否</v>
      </c>
      <c r="G616" s="178" t="str">
        <f t="shared" si="35"/>
        <v>项</v>
      </c>
    </row>
    <row r="617" ht="18.75" spans="1:7">
      <c r="A617" s="472">
        <v>2081107</v>
      </c>
      <c r="B617" s="329" t="s">
        <v>550</v>
      </c>
      <c r="C617" s="359">
        <v>62</v>
      </c>
      <c r="D617" s="359">
        <v>68</v>
      </c>
      <c r="E617" s="333">
        <f t="shared" si="33"/>
        <v>0.097</v>
      </c>
      <c r="F617" s="300" t="str">
        <f t="shared" si="34"/>
        <v>是</v>
      </c>
      <c r="G617" s="178" t="str">
        <f t="shared" si="35"/>
        <v>项</v>
      </c>
    </row>
    <row r="618" ht="18.75" spans="1:7">
      <c r="A618" s="472">
        <v>2081199</v>
      </c>
      <c r="B618" s="329" t="s">
        <v>551</v>
      </c>
      <c r="C618" s="359">
        <v>1</v>
      </c>
      <c r="D618" s="359">
        <v>0</v>
      </c>
      <c r="E618" s="333">
        <f t="shared" si="33"/>
        <v>-1</v>
      </c>
      <c r="F618" s="300" t="str">
        <f t="shared" si="34"/>
        <v>是</v>
      </c>
      <c r="G618" s="178" t="str">
        <f t="shared" si="35"/>
        <v>项</v>
      </c>
    </row>
    <row r="619" ht="18.75" spans="1:7">
      <c r="A619" s="471">
        <v>20816</v>
      </c>
      <c r="B619" s="325" t="s">
        <v>552</v>
      </c>
      <c r="C619" s="377">
        <f>VLOOKUP(A619,'[3]44经开区'!$A$5:$C$1276,3,0)</f>
        <v>0</v>
      </c>
      <c r="D619" s="377">
        <f>VLOOKUP(A619,'[3]44经开区'!$A$4:$D$1276,4,0)</f>
        <v>0</v>
      </c>
      <c r="E619" s="338" t="str">
        <f t="shared" si="33"/>
        <v/>
      </c>
      <c r="F619" s="300" t="str">
        <f t="shared" si="34"/>
        <v>否</v>
      </c>
      <c r="G619" s="178" t="str">
        <f t="shared" si="35"/>
        <v>款</v>
      </c>
    </row>
    <row r="620" ht="18.75" spans="1:7">
      <c r="A620" s="472">
        <v>2081601</v>
      </c>
      <c r="B620" s="329" t="s">
        <v>137</v>
      </c>
      <c r="C620" s="359">
        <f>VLOOKUP(A620,'[3]44经开区'!$A$5:$C$1276,3,0)</f>
        <v>0</v>
      </c>
      <c r="D620" s="359">
        <f>VLOOKUP(A620,'[3]44经开区'!$A$4:$D$1276,4,0)</f>
        <v>0</v>
      </c>
      <c r="E620" s="333" t="str">
        <f t="shared" si="33"/>
        <v/>
      </c>
      <c r="F620" s="300" t="str">
        <f t="shared" si="34"/>
        <v>否</v>
      </c>
      <c r="G620" s="178" t="str">
        <f t="shared" si="35"/>
        <v>项</v>
      </c>
    </row>
    <row r="621" ht="18.75" spans="1:7">
      <c r="A621" s="472">
        <v>2081602</v>
      </c>
      <c r="B621" s="329" t="s">
        <v>138</v>
      </c>
      <c r="C621" s="359">
        <f>VLOOKUP(A621,'[3]44经开区'!$A$5:$C$1276,3,0)</f>
        <v>0</v>
      </c>
      <c r="D621" s="359">
        <f>VLOOKUP(A621,'[3]44经开区'!$A$4:$D$1276,4,0)</f>
        <v>0</v>
      </c>
      <c r="E621" s="333" t="str">
        <f t="shared" si="33"/>
        <v/>
      </c>
      <c r="F621" s="300" t="str">
        <f t="shared" si="34"/>
        <v>否</v>
      </c>
      <c r="G621" s="178" t="str">
        <f t="shared" si="35"/>
        <v>项</v>
      </c>
    </row>
    <row r="622" ht="18.75" spans="1:7">
      <c r="A622" s="472">
        <v>2081603</v>
      </c>
      <c r="B622" s="329" t="s">
        <v>139</v>
      </c>
      <c r="C622" s="359">
        <f>VLOOKUP(A622,'[3]44经开区'!$A$5:$C$1276,3,0)</f>
        <v>0</v>
      </c>
      <c r="D622" s="359">
        <f>VLOOKUP(A622,'[3]44经开区'!$A$4:$D$1276,4,0)</f>
        <v>0</v>
      </c>
      <c r="E622" s="333" t="str">
        <f t="shared" si="33"/>
        <v/>
      </c>
      <c r="F622" s="300" t="str">
        <f t="shared" si="34"/>
        <v>否</v>
      </c>
      <c r="G622" s="178" t="str">
        <f t="shared" si="35"/>
        <v>项</v>
      </c>
    </row>
    <row r="623" ht="18.75" spans="1:7">
      <c r="A623" s="472">
        <v>2081699</v>
      </c>
      <c r="B623" s="329" t="s">
        <v>553</v>
      </c>
      <c r="C623" s="359">
        <f>VLOOKUP(A623,'[3]44经开区'!$A$5:$C$1276,3,0)</f>
        <v>0</v>
      </c>
      <c r="D623" s="359">
        <f>VLOOKUP(A623,'[3]44经开区'!$A$4:$D$1276,4,0)</f>
        <v>0</v>
      </c>
      <c r="E623" s="333" t="str">
        <f t="shared" si="33"/>
        <v/>
      </c>
      <c r="F623" s="300" t="str">
        <f t="shared" si="34"/>
        <v>否</v>
      </c>
      <c r="G623" s="178" t="str">
        <f t="shared" si="35"/>
        <v>项</v>
      </c>
    </row>
    <row r="624" ht="18.75" spans="1:7">
      <c r="A624" s="471">
        <v>20819</v>
      </c>
      <c r="B624" s="325" t="s">
        <v>554</v>
      </c>
      <c r="C624" s="377">
        <f>VLOOKUP(A624,'[3]44经开区'!$A$5:$C$1276,3,0)</f>
        <v>430</v>
      </c>
      <c r="D624" s="377">
        <f>VLOOKUP(A624,'[3]44经开区'!$A$4:$D$1276,4,0)</f>
        <v>1061</v>
      </c>
      <c r="E624" s="338">
        <f t="shared" si="33"/>
        <v>1.467</v>
      </c>
      <c r="F624" s="300" t="str">
        <f t="shared" si="34"/>
        <v>是</v>
      </c>
      <c r="G624" s="178" t="str">
        <f t="shared" si="35"/>
        <v>款</v>
      </c>
    </row>
    <row r="625" ht="18.75" spans="1:7">
      <c r="A625" s="472">
        <v>2081901</v>
      </c>
      <c r="B625" s="329" t="s">
        <v>555</v>
      </c>
      <c r="C625" s="359">
        <v>324</v>
      </c>
      <c r="D625" s="359">
        <v>85</v>
      </c>
      <c r="E625" s="333">
        <f t="shared" si="33"/>
        <v>-0.738</v>
      </c>
      <c r="F625" s="300" t="str">
        <f t="shared" si="34"/>
        <v>是</v>
      </c>
      <c r="G625" s="178" t="str">
        <f t="shared" si="35"/>
        <v>项</v>
      </c>
    </row>
    <row r="626" ht="18.75" spans="1:7">
      <c r="A626" s="472">
        <v>2081902</v>
      </c>
      <c r="B626" s="329" t="s">
        <v>556</v>
      </c>
      <c r="C626" s="359">
        <v>106</v>
      </c>
      <c r="D626" s="359">
        <v>976</v>
      </c>
      <c r="E626" s="333">
        <f t="shared" si="33"/>
        <v>8.208</v>
      </c>
      <c r="F626" s="300" t="str">
        <f t="shared" si="34"/>
        <v>是</v>
      </c>
      <c r="G626" s="178" t="str">
        <f t="shared" si="35"/>
        <v>项</v>
      </c>
    </row>
    <row r="627" ht="18.75" spans="1:7">
      <c r="A627" s="471">
        <v>20820</v>
      </c>
      <c r="B627" s="325" t="s">
        <v>557</v>
      </c>
      <c r="C627" s="377">
        <f>VLOOKUP(A627,'[3]44经开区'!$A$5:$C$1276,3,0)</f>
        <v>0</v>
      </c>
      <c r="D627" s="377">
        <f>VLOOKUP(A627,'[3]44经开区'!$A$4:$D$1276,4,0)</f>
        <v>117</v>
      </c>
      <c r="E627" s="338" t="str">
        <f t="shared" si="33"/>
        <v/>
      </c>
      <c r="F627" s="300" t="str">
        <f t="shared" si="34"/>
        <v>是</v>
      </c>
      <c r="G627" s="178" t="str">
        <f t="shared" si="35"/>
        <v>款</v>
      </c>
    </row>
    <row r="628" ht="18.75" spans="1:7">
      <c r="A628" s="472">
        <v>2082001</v>
      </c>
      <c r="B628" s="329" t="s">
        <v>558</v>
      </c>
      <c r="C628" s="359">
        <v>0</v>
      </c>
      <c r="D628" s="359">
        <v>117</v>
      </c>
      <c r="E628" s="333" t="str">
        <f t="shared" si="33"/>
        <v/>
      </c>
      <c r="F628" s="300" t="str">
        <f t="shared" si="34"/>
        <v>是</v>
      </c>
      <c r="G628" s="178" t="str">
        <f t="shared" si="35"/>
        <v>项</v>
      </c>
    </row>
    <row r="629" ht="18.75" spans="1:7">
      <c r="A629" s="472">
        <v>2082002</v>
      </c>
      <c r="B629" s="329" t="s">
        <v>559</v>
      </c>
      <c r="C629" s="359">
        <v>0</v>
      </c>
      <c r="D629" s="359">
        <v>0</v>
      </c>
      <c r="E629" s="333" t="str">
        <f t="shared" si="33"/>
        <v/>
      </c>
      <c r="F629" s="300" t="str">
        <f t="shared" si="34"/>
        <v>否</v>
      </c>
      <c r="G629" s="178" t="str">
        <f t="shared" si="35"/>
        <v>项</v>
      </c>
    </row>
    <row r="630" ht="18.75" spans="1:7">
      <c r="A630" s="471">
        <v>20821</v>
      </c>
      <c r="B630" s="325" t="s">
        <v>560</v>
      </c>
      <c r="C630" s="377">
        <f>VLOOKUP(A630,'[3]44经开区'!$A$5:$C$1276,3,0)</f>
        <v>2</v>
      </c>
      <c r="D630" s="377">
        <f>VLOOKUP(A630,'[3]44经开区'!$A$4:$D$1276,4,0)</f>
        <v>0</v>
      </c>
      <c r="E630" s="338">
        <f t="shared" si="33"/>
        <v>-1</v>
      </c>
      <c r="F630" s="300" t="str">
        <f t="shared" si="34"/>
        <v>是</v>
      </c>
      <c r="G630" s="178" t="str">
        <f t="shared" si="35"/>
        <v>款</v>
      </c>
    </row>
    <row r="631" ht="18.75" spans="1:7">
      <c r="A631" s="472">
        <v>2082101</v>
      </c>
      <c r="B631" s="329" t="s">
        <v>561</v>
      </c>
      <c r="C631" s="359">
        <f>VLOOKUP(A631,'[3]44经开区'!$A$5:$C$1276,3,0)</f>
        <v>0</v>
      </c>
      <c r="D631" s="359">
        <f>VLOOKUP(A631,'[3]44经开区'!$A$4:$D$1276,4,0)</f>
        <v>0</v>
      </c>
      <c r="E631" s="333" t="str">
        <f t="shared" si="33"/>
        <v/>
      </c>
      <c r="F631" s="300" t="str">
        <f t="shared" si="34"/>
        <v>否</v>
      </c>
      <c r="G631" s="178" t="str">
        <f t="shared" si="35"/>
        <v>项</v>
      </c>
    </row>
    <row r="632" ht="18.75" spans="1:7">
      <c r="A632" s="472">
        <v>2082102</v>
      </c>
      <c r="B632" s="329" t="s">
        <v>562</v>
      </c>
      <c r="C632" s="359">
        <v>2</v>
      </c>
      <c r="D632" s="359">
        <f>VLOOKUP(A632,'[3]44经开区'!$A$4:$D$1276,4,0)</f>
        <v>0</v>
      </c>
      <c r="E632" s="333">
        <f t="shared" si="33"/>
        <v>-1</v>
      </c>
      <c r="F632" s="300" t="str">
        <f t="shared" si="34"/>
        <v>是</v>
      </c>
      <c r="G632" s="178" t="str">
        <f t="shared" si="35"/>
        <v>项</v>
      </c>
    </row>
    <row r="633" ht="18.75" spans="1:7">
      <c r="A633" s="471">
        <v>20824</v>
      </c>
      <c r="B633" s="325" t="s">
        <v>563</v>
      </c>
      <c r="C633" s="377">
        <f>VLOOKUP(A633,'[3]44经开区'!$A$5:$C$1276,3,0)</f>
        <v>0</v>
      </c>
      <c r="D633" s="377">
        <f>VLOOKUP(A633,'[3]44经开区'!$A$4:$D$1276,4,0)</f>
        <v>0</v>
      </c>
      <c r="E633" s="338" t="str">
        <f t="shared" si="33"/>
        <v/>
      </c>
      <c r="F633" s="300" t="str">
        <f t="shared" si="34"/>
        <v>否</v>
      </c>
      <c r="G633" s="178" t="str">
        <f t="shared" si="35"/>
        <v>款</v>
      </c>
    </row>
    <row r="634" ht="18.75" spans="1:7">
      <c r="A634" s="472">
        <v>2082401</v>
      </c>
      <c r="B634" s="329" t="s">
        <v>564</v>
      </c>
      <c r="C634" s="359">
        <f>VLOOKUP(A634,'[3]44经开区'!$A$5:$C$1276,3,0)</f>
        <v>0</v>
      </c>
      <c r="D634" s="359">
        <f>VLOOKUP(A634,'[3]44经开区'!$A$4:$D$1276,4,0)</f>
        <v>0</v>
      </c>
      <c r="E634" s="333" t="str">
        <f t="shared" si="33"/>
        <v/>
      </c>
      <c r="F634" s="300" t="str">
        <f t="shared" si="34"/>
        <v>否</v>
      </c>
      <c r="G634" s="178" t="str">
        <f t="shared" si="35"/>
        <v>项</v>
      </c>
    </row>
    <row r="635" ht="18.75" spans="1:7">
      <c r="A635" s="472">
        <v>2082402</v>
      </c>
      <c r="B635" s="329" t="s">
        <v>565</v>
      </c>
      <c r="C635" s="359">
        <f>VLOOKUP(A635,'[3]44经开区'!$A$5:$C$1276,3,0)</f>
        <v>0</v>
      </c>
      <c r="D635" s="359">
        <f>VLOOKUP(A635,'[3]44经开区'!$A$4:$D$1276,4,0)</f>
        <v>0</v>
      </c>
      <c r="E635" s="333" t="str">
        <f t="shared" si="33"/>
        <v/>
      </c>
      <c r="F635" s="300" t="str">
        <f t="shared" si="34"/>
        <v>否</v>
      </c>
      <c r="G635" s="178" t="str">
        <f t="shared" si="35"/>
        <v>项</v>
      </c>
    </row>
    <row r="636" ht="18.75" spans="1:7">
      <c r="A636" s="471">
        <v>20825</v>
      </c>
      <c r="B636" s="325" t="s">
        <v>566</v>
      </c>
      <c r="C636" s="377">
        <f>VLOOKUP(A636,'[3]44经开区'!$A$5:$C$1276,3,0)</f>
        <v>16</v>
      </c>
      <c r="D636" s="377">
        <f>VLOOKUP(A636,'[3]44经开区'!$A$4:$D$1276,4,0)</f>
        <v>10</v>
      </c>
      <c r="E636" s="338">
        <f t="shared" si="33"/>
        <v>-0.375</v>
      </c>
      <c r="F636" s="300" t="str">
        <f t="shared" si="34"/>
        <v>是</v>
      </c>
      <c r="G636" s="178" t="str">
        <f t="shared" si="35"/>
        <v>款</v>
      </c>
    </row>
    <row r="637" ht="18.75" spans="1:7">
      <c r="A637" s="472">
        <v>2082501</v>
      </c>
      <c r="B637" s="329" t="s">
        <v>567</v>
      </c>
      <c r="C637" s="359">
        <v>3</v>
      </c>
      <c r="D637" s="359">
        <v>0</v>
      </c>
      <c r="E637" s="333">
        <f t="shared" si="33"/>
        <v>-1</v>
      </c>
      <c r="F637" s="300" t="str">
        <f t="shared" si="34"/>
        <v>是</v>
      </c>
      <c r="G637" s="178" t="str">
        <f t="shared" si="35"/>
        <v>项</v>
      </c>
    </row>
    <row r="638" ht="18.75" spans="1:7">
      <c r="A638" s="472">
        <v>2082502</v>
      </c>
      <c r="B638" s="329" t="s">
        <v>568</v>
      </c>
      <c r="C638" s="359">
        <v>13</v>
      </c>
      <c r="D638" s="359">
        <v>10</v>
      </c>
      <c r="E638" s="333">
        <f t="shared" si="33"/>
        <v>-0.231</v>
      </c>
      <c r="F638" s="300" t="str">
        <f t="shared" si="34"/>
        <v>是</v>
      </c>
      <c r="G638" s="178" t="str">
        <f t="shared" si="35"/>
        <v>项</v>
      </c>
    </row>
    <row r="639" ht="18.75" spans="1:7">
      <c r="A639" s="471">
        <v>20826</v>
      </c>
      <c r="B639" s="325" t="s">
        <v>569</v>
      </c>
      <c r="C639" s="377">
        <f>VLOOKUP(A639,'[3]44经开区'!$A$5:$C$1276,3,0)</f>
        <v>1128</v>
      </c>
      <c r="D639" s="377">
        <f>VLOOKUP(A639,'[3]44经开区'!$A$4:$D$1276,4,0)</f>
        <v>189</v>
      </c>
      <c r="E639" s="338">
        <f t="shared" si="33"/>
        <v>-0.832</v>
      </c>
      <c r="F639" s="300" t="str">
        <f t="shared" si="34"/>
        <v>是</v>
      </c>
      <c r="G639" s="178" t="str">
        <f t="shared" si="35"/>
        <v>款</v>
      </c>
    </row>
    <row r="640" ht="18.75" spans="1:7">
      <c r="A640" s="472">
        <v>2082601</v>
      </c>
      <c r="B640" s="329" t="s">
        <v>570</v>
      </c>
      <c r="C640" s="359">
        <v>0</v>
      </c>
      <c r="D640" s="359">
        <v>79</v>
      </c>
      <c r="E640" s="333" t="str">
        <f t="shared" si="33"/>
        <v/>
      </c>
      <c r="F640" s="300" t="str">
        <f t="shared" si="34"/>
        <v>是</v>
      </c>
      <c r="G640" s="178" t="str">
        <f t="shared" si="35"/>
        <v>项</v>
      </c>
    </row>
    <row r="641" ht="18.75" spans="1:7">
      <c r="A641" s="472">
        <v>2082602</v>
      </c>
      <c r="B641" s="329" t="s">
        <v>571</v>
      </c>
      <c r="C641" s="359">
        <v>1128</v>
      </c>
      <c r="D641" s="359">
        <v>110</v>
      </c>
      <c r="E641" s="333">
        <f t="shared" si="33"/>
        <v>-0.902</v>
      </c>
      <c r="F641" s="300" t="str">
        <f t="shared" si="34"/>
        <v>是</v>
      </c>
      <c r="G641" s="178" t="str">
        <f t="shared" si="35"/>
        <v>项</v>
      </c>
    </row>
    <row r="642" ht="18.75" spans="1:7">
      <c r="A642" s="472">
        <v>2082699</v>
      </c>
      <c r="B642" s="329" t="s">
        <v>572</v>
      </c>
      <c r="C642" s="359">
        <f>VLOOKUP(A642,'[3]44经开区'!$A$5:$C$1276,3,0)</f>
        <v>0</v>
      </c>
      <c r="D642" s="359">
        <f>VLOOKUP(A642,'[3]44经开区'!$A$4:$D$1276,4,0)</f>
        <v>0</v>
      </c>
      <c r="E642" s="333" t="str">
        <f t="shared" si="33"/>
        <v/>
      </c>
      <c r="F642" s="300" t="str">
        <f t="shared" si="34"/>
        <v>否</v>
      </c>
      <c r="G642" s="178" t="str">
        <f t="shared" si="35"/>
        <v>项</v>
      </c>
    </row>
    <row r="643" ht="18.75" spans="1:7">
      <c r="A643" s="471">
        <v>20827</v>
      </c>
      <c r="B643" s="325" t="s">
        <v>573</v>
      </c>
      <c r="C643" s="377">
        <f>VLOOKUP(A643,'[3]44经开区'!$A$5:$C$1276,3,0)</f>
        <v>0</v>
      </c>
      <c r="D643" s="377">
        <f>VLOOKUP(A643,'[3]44经开区'!$A$4:$D$1276,4,0)</f>
        <v>68</v>
      </c>
      <c r="E643" s="338" t="str">
        <f t="shared" si="33"/>
        <v/>
      </c>
      <c r="F643" s="300" t="str">
        <f t="shared" si="34"/>
        <v>是</v>
      </c>
      <c r="G643" s="178" t="str">
        <f t="shared" si="35"/>
        <v>款</v>
      </c>
    </row>
    <row r="644" ht="18.75" spans="1:7">
      <c r="A644" s="472">
        <v>2082701</v>
      </c>
      <c r="B644" s="329" t="s">
        <v>574</v>
      </c>
      <c r="C644" s="359">
        <v>0</v>
      </c>
      <c r="D644" s="359">
        <v>68</v>
      </c>
      <c r="E644" s="333" t="str">
        <f t="shared" si="33"/>
        <v/>
      </c>
      <c r="F644" s="300" t="str">
        <f t="shared" si="34"/>
        <v>是</v>
      </c>
      <c r="G644" s="178" t="str">
        <f t="shared" si="35"/>
        <v>项</v>
      </c>
    </row>
    <row r="645" ht="18.75" spans="1:7">
      <c r="A645" s="472">
        <v>2082702</v>
      </c>
      <c r="B645" s="329" t="s">
        <v>575</v>
      </c>
      <c r="C645" s="359">
        <f>VLOOKUP(A645,'[3]44经开区'!$A$5:$C$1276,3,0)</f>
        <v>0</v>
      </c>
      <c r="D645" s="359">
        <f>VLOOKUP(A645,'[3]44经开区'!$A$4:$D$1276,4,0)</f>
        <v>0</v>
      </c>
      <c r="E645" s="333" t="str">
        <f t="shared" si="33"/>
        <v/>
      </c>
      <c r="F645" s="300" t="str">
        <f t="shared" si="34"/>
        <v>否</v>
      </c>
      <c r="G645" s="178" t="str">
        <f t="shared" si="35"/>
        <v>项</v>
      </c>
    </row>
    <row r="646" ht="18.75" spans="1:7">
      <c r="A646" s="472">
        <v>2082799</v>
      </c>
      <c r="B646" s="329" t="s">
        <v>576</v>
      </c>
      <c r="C646" s="359">
        <f>VLOOKUP(A646,'[3]44经开区'!$A$5:$C$1276,3,0)</f>
        <v>0</v>
      </c>
      <c r="D646" s="359">
        <f>VLOOKUP(A646,'[3]44经开区'!$A$4:$D$1276,4,0)</f>
        <v>0</v>
      </c>
      <c r="E646" s="333" t="str">
        <f t="shared" si="33"/>
        <v/>
      </c>
      <c r="F646" s="300" t="str">
        <f t="shared" si="34"/>
        <v>否</v>
      </c>
      <c r="G646" s="178" t="str">
        <f t="shared" si="35"/>
        <v>项</v>
      </c>
    </row>
    <row r="647" ht="18.75" spans="1:7">
      <c r="A647" s="471">
        <v>20828</v>
      </c>
      <c r="B647" s="325" t="s">
        <v>577</v>
      </c>
      <c r="C647" s="377">
        <f>VLOOKUP(A647,'[3]44经开区'!$A$5:$C$1276,3,0)</f>
        <v>0</v>
      </c>
      <c r="D647" s="377">
        <f>VLOOKUP(A647,'[3]44经开区'!$A$4:$D$1276,4,0)</f>
        <v>0</v>
      </c>
      <c r="E647" s="338" t="str">
        <f t="shared" si="33"/>
        <v/>
      </c>
      <c r="F647" s="300" t="str">
        <f t="shared" si="34"/>
        <v>否</v>
      </c>
      <c r="G647" s="178" t="str">
        <f t="shared" si="35"/>
        <v>款</v>
      </c>
    </row>
    <row r="648" ht="18.75" spans="1:7">
      <c r="A648" s="472">
        <v>2082801</v>
      </c>
      <c r="B648" s="329" t="s">
        <v>137</v>
      </c>
      <c r="C648" s="359">
        <f>VLOOKUP(A648,'[3]44经开区'!$A$5:$C$1276,3,0)</f>
        <v>0</v>
      </c>
      <c r="D648" s="359">
        <f>VLOOKUP(A648,'[3]44经开区'!$A$4:$D$1276,4,0)</f>
        <v>0</v>
      </c>
      <c r="E648" s="333" t="str">
        <f t="shared" si="33"/>
        <v/>
      </c>
      <c r="F648" s="300" t="str">
        <f t="shared" si="34"/>
        <v>否</v>
      </c>
      <c r="G648" s="178" t="str">
        <f t="shared" si="35"/>
        <v>项</v>
      </c>
    </row>
    <row r="649" ht="18.75" spans="1:7">
      <c r="A649" s="472">
        <v>2082802</v>
      </c>
      <c r="B649" s="329" t="s">
        <v>138</v>
      </c>
      <c r="C649" s="359">
        <f>VLOOKUP(A649,'[3]44经开区'!$A$5:$C$1276,3,0)</f>
        <v>0</v>
      </c>
      <c r="D649" s="359">
        <f>VLOOKUP(A649,'[3]44经开区'!$A$4:$D$1276,4,0)</f>
        <v>0</v>
      </c>
      <c r="E649" s="333" t="str">
        <f t="shared" si="33"/>
        <v/>
      </c>
      <c r="F649" s="300" t="str">
        <f t="shared" si="34"/>
        <v>否</v>
      </c>
      <c r="G649" s="178" t="str">
        <f t="shared" si="35"/>
        <v>项</v>
      </c>
    </row>
    <row r="650" ht="18.75" spans="1:7">
      <c r="A650" s="472">
        <v>2082803</v>
      </c>
      <c r="B650" s="329" t="s">
        <v>139</v>
      </c>
      <c r="C650" s="359">
        <f>VLOOKUP(A650,'[3]44经开区'!$A$5:$C$1276,3,0)</f>
        <v>0</v>
      </c>
      <c r="D650" s="359">
        <f>VLOOKUP(A650,'[3]44经开区'!$A$4:$D$1276,4,0)</f>
        <v>0</v>
      </c>
      <c r="E650" s="333" t="str">
        <f t="shared" ref="E650:E713" si="36">IF(C650&gt;0,D650/C650-1,IF(C650&lt;0,-(D650/C650-1),""))</f>
        <v/>
      </c>
      <c r="F650" s="300" t="str">
        <f t="shared" si="34"/>
        <v>否</v>
      </c>
      <c r="G650" s="178" t="str">
        <f t="shared" si="35"/>
        <v>项</v>
      </c>
    </row>
    <row r="651" ht="18.75" spans="1:7">
      <c r="A651" s="472">
        <v>2082804</v>
      </c>
      <c r="B651" s="329" t="s">
        <v>578</v>
      </c>
      <c r="C651" s="359">
        <f>VLOOKUP(A651,'[3]44经开区'!$A$5:$C$1276,3,0)</f>
        <v>0</v>
      </c>
      <c r="D651" s="359">
        <f>VLOOKUP(A651,'[3]44经开区'!$A$4:$D$1276,4,0)</f>
        <v>0</v>
      </c>
      <c r="E651" s="333" t="str">
        <f t="shared" si="36"/>
        <v/>
      </c>
      <c r="F651" s="300" t="str">
        <f t="shared" si="34"/>
        <v>否</v>
      </c>
      <c r="G651" s="178" t="str">
        <f t="shared" si="35"/>
        <v>项</v>
      </c>
    </row>
    <row r="652" ht="18.75" spans="1:7">
      <c r="A652" s="472">
        <v>2082805</v>
      </c>
      <c r="B652" s="329" t="s">
        <v>579</v>
      </c>
      <c r="C652" s="359">
        <f>VLOOKUP(A652,'[3]44经开区'!$A$5:$C$1276,3,0)</f>
        <v>0</v>
      </c>
      <c r="D652" s="359">
        <f>VLOOKUP(A652,'[3]44经开区'!$A$4:$D$1276,4,0)</f>
        <v>0</v>
      </c>
      <c r="E652" s="333" t="str">
        <f t="shared" si="36"/>
        <v/>
      </c>
      <c r="F652" s="300" t="str">
        <f t="shared" si="34"/>
        <v>否</v>
      </c>
      <c r="G652" s="178" t="str">
        <f t="shared" si="35"/>
        <v>项</v>
      </c>
    </row>
    <row r="653" ht="18.75" spans="1:7">
      <c r="A653" s="472">
        <v>2082850</v>
      </c>
      <c r="B653" s="329" t="s">
        <v>146</v>
      </c>
      <c r="C653" s="359">
        <f>VLOOKUP(A653,'[3]44经开区'!$A$5:$C$1276,3,0)</f>
        <v>0</v>
      </c>
      <c r="D653" s="359">
        <f>VLOOKUP(A653,'[3]44经开区'!$A$4:$D$1276,4,0)</f>
        <v>0</v>
      </c>
      <c r="E653" s="333" t="str">
        <f t="shared" si="36"/>
        <v/>
      </c>
      <c r="F653" s="300" t="str">
        <f t="shared" si="34"/>
        <v>否</v>
      </c>
      <c r="G653" s="178" t="str">
        <f t="shared" si="35"/>
        <v>项</v>
      </c>
    </row>
    <row r="654" ht="18.75" spans="1:7">
      <c r="A654" s="472">
        <v>2082899</v>
      </c>
      <c r="B654" s="329" t="s">
        <v>580</v>
      </c>
      <c r="C654" s="359">
        <f>VLOOKUP(A654,'[3]44经开区'!$A$5:$C$1276,3,0)</f>
        <v>0</v>
      </c>
      <c r="D654" s="359">
        <f>VLOOKUP(A654,'[3]44经开区'!$A$4:$D$1276,4,0)</f>
        <v>0</v>
      </c>
      <c r="E654" s="333" t="str">
        <f t="shared" si="36"/>
        <v/>
      </c>
      <c r="F654" s="300" t="str">
        <f t="shared" si="34"/>
        <v>否</v>
      </c>
      <c r="G654" s="178" t="str">
        <f t="shared" si="35"/>
        <v>项</v>
      </c>
    </row>
    <row r="655" ht="18.75" spans="1:7">
      <c r="A655" s="471">
        <v>20830</v>
      </c>
      <c r="B655" s="325" t="s">
        <v>581</v>
      </c>
      <c r="C655" s="377">
        <f>VLOOKUP(A655,'[3]44经开区'!$A$5:$C$1276,3,0)</f>
        <v>26</v>
      </c>
      <c r="D655" s="377">
        <f>VLOOKUP(A655,'[3]44经开区'!$A$4:$D$1276,4,0)</f>
        <v>3</v>
      </c>
      <c r="E655" s="338">
        <f t="shared" si="36"/>
        <v>-0.885</v>
      </c>
      <c r="F655" s="300" t="str">
        <f t="shared" si="34"/>
        <v>是</v>
      </c>
      <c r="G655" s="178" t="str">
        <f t="shared" si="35"/>
        <v>款</v>
      </c>
    </row>
    <row r="656" ht="18.75" spans="1:7">
      <c r="A656" s="472">
        <v>2083001</v>
      </c>
      <c r="B656" s="329" t="s">
        <v>582</v>
      </c>
      <c r="C656" s="359">
        <v>8</v>
      </c>
      <c r="D656" s="359">
        <v>3</v>
      </c>
      <c r="E656" s="333">
        <f t="shared" si="36"/>
        <v>-0.625</v>
      </c>
      <c r="F656" s="300" t="str">
        <f>IF(LEN(A656)=3,"是",IF(B656&lt;&gt;"",IF(SUM(C656:D656)&lt;&gt;0,"是","否"),"是"))</f>
        <v>是</v>
      </c>
      <c r="G656" s="178" t="str">
        <f>IF(LEN(A656)=3,"类",IF(LEN(A656)=5,"款","项"))</f>
        <v>项</v>
      </c>
    </row>
    <row r="657" ht="18.75" spans="1:7">
      <c r="A657" s="472">
        <v>2083099</v>
      </c>
      <c r="B657" s="329" t="s">
        <v>583</v>
      </c>
      <c r="C657" s="359">
        <v>18</v>
      </c>
      <c r="D657" s="359">
        <v>0</v>
      </c>
      <c r="E657" s="333">
        <f t="shared" si="36"/>
        <v>-1</v>
      </c>
      <c r="F657" s="300" t="str">
        <f>IF(LEN(A657)=3,"是",IF(B657&lt;&gt;"",IF(SUM(C657:D657)&lt;&gt;0,"是","否"),"是"))</f>
        <v>是</v>
      </c>
      <c r="G657" s="178" t="str">
        <f>IF(LEN(A657)=3,"类",IF(LEN(A657)=5,"款","项"))</f>
        <v>项</v>
      </c>
    </row>
    <row r="658" ht="18.75" spans="1:7">
      <c r="A658" s="471">
        <v>20899</v>
      </c>
      <c r="B658" s="325" t="s">
        <v>584</v>
      </c>
      <c r="C658" s="377">
        <f>VLOOKUP(A658,'[3]44经开区'!$A$5:$C$1276,3,0)</f>
        <v>58</v>
      </c>
      <c r="D658" s="377">
        <f>VLOOKUP(A658,'[3]44经开区'!$A$4:$D$1276,4,0)</f>
        <v>10</v>
      </c>
      <c r="E658" s="338">
        <f t="shared" si="36"/>
        <v>-0.828</v>
      </c>
      <c r="F658" s="300" t="str">
        <f>IF(LEN(A658)=3,"是",IF(B658&lt;&gt;"",IF(SUM(C658:D658)&lt;&gt;0,"是","否"),"是"))</f>
        <v>是</v>
      </c>
      <c r="G658" s="178" t="str">
        <f>IF(LEN(A658)=3,"类",IF(LEN(A658)=5,"款","项"))</f>
        <v>款</v>
      </c>
    </row>
    <row r="659" ht="18.75" spans="1:7">
      <c r="A659" s="331">
        <v>2089999</v>
      </c>
      <c r="B659" s="329" t="s">
        <v>585</v>
      </c>
      <c r="C659" s="359">
        <v>58</v>
      </c>
      <c r="D659" s="359">
        <v>10</v>
      </c>
      <c r="E659" s="333">
        <f t="shared" si="36"/>
        <v>-0.828</v>
      </c>
      <c r="F659" s="300" t="str">
        <f>IF(LEN(A659)=3,"是",IF(B659&lt;&gt;"",IF(SUM(C659:D659)&lt;&gt;0,"是","否"),"是"))</f>
        <v>是</v>
      </c>
      <c r="G659" s="178" t="str">
        <f>IF(LEN(A659)=3,"类",IF(LEN(A659)=5,"款","项"))</f>
        <v>项</v>
      </c>
    </row>
    <row r="660" ht="18.75" spans="1:7">
      <c r="A660" s="471">
        <v>210</v>
      </c>
      <c r="B660" s="325" t="s">
        <v>87</v>
      </c>
      <c r="C660" s="377">
        <f>VLOOKUP(A660,'[3]44经开区'!$A$5:$C$1276,3,0)</f>
        <v>3151</v>
      </c>
      <c r="D660" s="377">
        <f>VLOOKUP(A660,'[3]44经开区'!$A$4:$D$1276,4,0)</f>
        <v>3948</v>
      </c>
      <c r="E660" s="338">
        <f t="shared" si="36"/>
        <v>0.253</v>
      </c>
      <c r="F660" s="300" t="str">
        <f t="shared" ref="F660:F698" si="37">IF(LEN(A660)=3,"是",IF(B660&lt;&gt;"",IF(SUM(C660:D660)&lt;&gt;0,"是","否"),"是"))</f>
        <v>是</v>
      </c>
      <c r="G660" s="178" t="str">
        <f t="shared" ref="G660:G698" si="38">IF(LEN(A660)=3,"类",IF(LEN(A660)=5,"款","项"))</f>
        <v>类</v>
      </c>
    </row>
    <row r="661" ht="18.75" spans="1:7">
      <c r="A661" s="471">
        <v>21001</v>
      </c>
      <c r="B661" s="325" t="s">
        <v>586</v>
      </c>
      <c r="C661" s="377">
        <f>VLOOKUP(A661,'[3]44经开区'!$A$5:$C$1276,3,0)</f>
        <v>3</v>
      </c>
      <c r="D661" s="377">
        <f>VLOOKUP(A661,'[3]44经开区'!$A$4:$D$1276,4,0)</f>
        <v>3</v>
      </c>
      <c r="E661" s="338">
        <f t="shared" si="36"/>
        <v>0</v>
      </c>
      <c r="F661" s="300" t="str">
        <f t="shared" si="37"/>
        <v>是</v>
      </c>
      <c r="G661" s="178" t="str">
        <f t="shared" si="38"/>
        <v>款</v>
      </c>
    </row>
    <row r="662" ht="18.75" spans="1:7">
      <c r="A662" s="472">
        <v>2100101</v>
      </c>
      <c r="B662" s="329" t="s">
        <v>137</v>
      </c>
      <c r="C662" s="359">
        <f>VLOOKUP(A662,'[3]44经开区'!$A$5:$C$1276,3,0)</f>
        <v>0</v>
      </c>
      <c r="D662" s="359">
        <f>VLOOKUP(A662,'[3]44经开区'!$A$4:$D$1276,4,0)</f>
        <v>0</v>
      </c>
      <c r="E662" s="333" t="str">
        <f t="shared" si="36"/>
        <v/>
      </c>
      <c r="F662" s="300" t="str">
        <f t="shared" si="37"/>
        <v>否</v>
      </c>
      <c r="G662" s="178" t="str">
        <f t="shared" si="38"/>
        <v>项</v>
      </c>
    </row>
    <row r="663" ht="18.75" spans="1:7">
      <c r="A663" s="472">
        <v>2100102</v>
      </c>
      <c r="B663" s="329" t="s">
        <v>138</v>
      </c>
      <c r="C663" s="359">
        <f>VLOOKUP(A663,'[3]44经开区'!$A$5:$C$1276,3,0)</f>
        <v>0</v>
      </c>
      <c r="D663" s="359">
        <f>VLOOKUP(A663,'[3]44经开区'!$A$4:$D$1276,4,0)</f>
        <v>0</v>
      </c>
      <c r="E663" s="333" t="str">
        <f t="shared" si="36"/>
        <v/>
      </c>
      <c r="F663" s="300" t="str">
        <f t="shared" si="37"/>
        <v>否</v>
      </c>
      <c r="G663" s="178" t="str">
        <f t="shared" si="38"/>
        <v>项</v>
      </c>
    </row>
    <row r="664" ht="18.75" spans="1:7">
      <c r="A664" s="472">
        <v>2100103</v>
      </c>
      <c r="B664" s="329" t="s">
        <v>139</v>
      </c>
      <c r="C664" s="359">
        <f>VLOOKUP(A664,'[3]44经开区'!$A$5:$C$1276,3,0)</f>
        <v>0</v>
      </c>
      <c r="D664" s="359">
        <f>VLOOKUP(A664,'[3]44经开区'!$A$4:$D$1276,4,0)</f>
        <v>0</v>
      </c>
      <c r="E664" s="333" t="str">
        <f t="shared" si="36"/>
        <v/>
      </c>
      <c r="F664" s="300" t="str">
        <f t="shared" si="37"/>
        <v>否</v>
      </c>
      <c r="G664" s="178" t="str">
        <f t="shared" si="38"/>
        <v>项</v>
      </c>
    </row>
    <row r="665" ht="18.75" spans="1:7">
      <c r="A665" s="472">
        <v>2100199</v>
      </c>
      <c r="B665" s="329" t="s">
        <v>587</v>
      </c>
      <c r="C665" s="359">
        <v>3</v>
      </c>
      <c r="D665" s="359">
        <v>3</v>
      </c>
      <c r="E665" s="333">
        <f t="shared" si="36"/>
        <v>0</v>
      </c>
      <c r="F665" s="300" t="str">
        <f t="shared" si="37"/>
        <v>是</v>
      </c>
      <c r="G665" s="178" t="str">
        <f t="shared" si="38"/>
        <v>项</v>
      </c>
    </row>
    <row r="666" ht="18.75" spans="1:7">
      <c r="A666" s="471">
        <v>21002</v>
      </c>
      <c r="B666" s="325" t="s">
        <v>588</v>
      </c>
      <c r="C666" s="377">
        <f>VLOOKUP(A666,'[3]44经开区'!$A$5:$C$1276,3,0)</f>
        <v>0</v>
      </c>
      <c r="D666" s="377">
        <f>VLOOKUP(A666,'[3]44经开区'!$A$4:$D$1276,4,0)</f>
        <v>1</v>
      </c>
      <c r="E666" s="338" t="str">
        <f t="shared" si="36"/>
        <v/>
      </c>
      <c r="F666" s="300" t="str">
        <f t="shared" si="37"/>
        <v>是</v>
      </c>
      <c r="G666" s="178" t="str">
        <f t="shared" si="38"/>
        <v>款</v>
      </c>
    </row>
    <row r="667" ht="18.75" spans="1:7">
      <c r="A667" s="472">
        <v>2100201</v>
      </c>
      <c r="B667" s="329" t="s">
        <v>589</v>
      </c>
      <c r="C667" s="359">
        <f>VLOOKUP(A667,'[3]44经开区'!$A$5:$C$1276,3,0)</f>
        <v>0</v>
      </c>
      <c r="D667" s="359">
        <f>VLOOKUP(A667,'[3]44经开区'!$A$4:$D$1276,4,0)</f>
        <v>0</v>
      </c>
      <c r="E667" s="333" t="str">
        <f t="shared" si="36"/>
        <v/>
      </c>
      <c r="F667" s="300" t="str">
        <f t="shared" si="37"/>
        <v>否</v>
      </c>
      <c r="G667" s="178" t="str">
        <f t="shared" si="38"/>
        <v>项</v>
      </c>
    </row>
    <row r="668" ht="18.75" spans="1:7">
      <c r="A668" s="472">
        <v>2100202</v>
      </c>
      <c r="B668" s="329" t="s">
        <v>590</v>
      </c>
      <c r="C668" s="359">
        <f>VLOOKUP(A668,'[3]44经开区'!$A$5:$C$1276,3,0)</f>
        <v>0</v>
      </c>
      <c r="D668" s="359">
        <f>VLOOKUP(A668,'[3]44经开区'!$A$4:$D$1276,4,0)</f>
        <v>0</v>
      </c>
      <c r="E668" s="333" t="str">
        <f t="shared" si="36"/>
        <v/>
      </c>
      <c r="F668" s="300" t="str">
        <f t="shared" si="37"/>
        <v>否</v>
      </c>
      <c r="G668" s="178" t="str">
        <f t="shared" si="38"/>
        <v>项</v>
      </c>
    </row>
    <row r="669" ht="18.75" spans="1:7">
      <c r="A669" s="472">
        <v>2100203</v>
      </c>
      <c r="B669" s="329" t="s">
        <v>591</v>
      </c>
      <c r="C669" s="359">
        <f>VLOOKUP(A669,'[3]44经开区'!$A$5:$C$1276,3,0)</f>
        <v>0</v>
      </c>
      <c r="D669" s="359">
        <f>VLOOKUP(A669,'[3]44经开区'!$A$4:$D$1276,4,0)</f>
        <v>0</v>
      </c>
      <c r="E669" s="333" t="str">
        <f t="shared" si="36"/>
        <v/>
      </c>
      <c r="F669" s="300" t="str">
        <f t="shared" si="37"/>
        <v>否</v>
      </c>
      <c r="G669" s="178" t="str">
        <f t="shared" si="38"/>
        <v>项</v>
      </c>
    </row>
    <row r="670" ht="18.75" spans="1:7">
      <c r="A670" s="472">
        <v>2100204</v>
      </c>
      <c r="B670" s="329" t="s">
        <v>592</v>
      </c>
      <c r="C670" s="359">
        <f>VLOOKUP(A670,'[3]44经开区'!$A$5:$C$1276,3,0)</f>
        <v>0</v>
      </c>
      <c r="D670" s="359">
        <f>VLOOKUP(A670,'[3]44经开区'!$A$4:$D$1276,4,0)</f>
        <v>0</v>
      </c>
      <c r="E670" s="333" t="str">
        <f t="shared" si="36"/>
        <v/>
      </c>
      <c r="F670" s="300" t="str">
        <f t="shared" si="37"/>
        <v>否</v>
      </c>
      <c r="G670" s="178" t="str">
        <f t="shared" si="38"/>
        <v>项</v>
      </c>
    </row>
    <row r="671" ht="18.75" spans="1:7">
      <c r="A671" s="472">
        <v>2100205</v>
      </c>
      <c r="B671" s="329" t="s">
        <v>593</v>
      </c>
      <c r="C671" s="359">
        <f>VLOOKUP(A671,'[3]44经开区'!$A$5:$C$1276,3,0)</f>
        <v>0</v>
      </c>
      <c r="D671" s="359">
        <f>VLOOKUP(A671,'[3]44经开区'!$A$4:$D$1276,4,0)</f>
        <v>0</v>
      </c>
      <c r="E671" s="333" t="str">
        <f t="shared" si="36"/>
        <v/>
      </c>
      <c r="F671" s="300" t="str">
        <f t="shared" si="37"/>
        <v>否</v>
      </c>
      <c r="G671" s="178" t="str">
        <f t="shared" si="38"/>
        <v>项</v>
      </c>
    </row>
    <row r="672" ht="18.75" spans="1:7">
      <c r="A672" s="472">
        <v>2100206</v>
      </c>
      <c r="B672" s="329" t="s">
        <v>594</v>
      </c>
      <c r="C672" s="359">
        <f>VLOOKUP(A672,'[3]44经开区'!$A$5:$C$1276,3,0)</f>
        <v>0</v>
      </c>
      <c r="D672" s="359">
        <f>VLOOKUP(A672,'[3]44经开区'!$A$4:$D$1276,4,0)</f>
        <v>0</v>
      </c>
      <c r="E672" s="333" t="str">
        <f t="shared" si="36"/>
        <v/>
      </c>
      <c r="F672" s="300" t="str">
        <f t="shared" si="37"/>
        <v>否</v>
      </c>
      <c r="G672" s="178" t="str">
        <f t="shared" si="38"/>
        <v>项</v>
      </c>
    </row>
    <row r="673" ht="18.75" spans="1:7">
      <c r="A673" s="472">
        <v>2100207</v>
      </c>
      <c r="B673" s="329" t="s">
        <v>595</v>
      </c>
      <c r="C673" s="359">
        <f>VLOOKUP(A673,'[3]44经开区'!$A$5:$C$1276,3,0)</f>
        <v>0</v>
      </c>
      <c r="D673" s="359">
        <f>VLOOKUP(A673,'[3]44经开区'!$A$4:$D$1276,4,0)</f>
        <v>0</v>
      </c>
      <c r="E673" s="333" t="str">
        <f t="shared" si="36"/>
        <v/>
      </c>
      <c r="F673" s="300" t="str">
        <f t="shared" si="37"/>
        <v>否</v>
      </c>
      <c r="G673" s="178" t="str">
        <f t="shared" si="38"/>
        <v>项</v>
      </c>
    </row>
    <row r="674" ht="18.75" spans="1:7">
      <c r="A674" s="472">
        <v>2100208</v>
      </c>
      <c r="B674" s="329" t="s">
        <v>596</v>
      </c>
      <c r="C674" s="359">
        <f>VLOOKUP(A674,'[3]44经开区'!$A$5:$C$1276,3,0)</f>
        <v>0</v>
      </c>
      <c r="D674" s="359">
        <f>VLOOKUP(A674,'[3]44经开区'!$A$4:$D$1276,4,0)</f>
        <v>0</v>
      </c>
      <c r="E674" s="333" t="str">
        <f t="shared" si="36"/>
        <v/>
      </c>
      <c r="F674" s="300" t="str">
        <f t="shared" si="37"/>
        <v>否</v>
      </c>
      <c r="G674" s="178" t="str">
        <f t="shared" si="38"/>
        <v>项</v>
      </c>
    </row>
    <row r="675" ht="18.75" spans="1:7">
      <c r="A675" s="472">
        <v>2100209</v>
      </c>
      <c r="B675" s="329" t="s">
        <v>597</v>
      </c>
      <c r="C675" s="359">
        <f>VLOOKUP(A675,'[3]44经开区'!$A$5:$C$1276,3,0)</f>
        <v>0</v>
      </c>
      <c r="D675" s="359">
        <f>VLOOKUP(A675,'[3]44经开区'!$A$4:$D$1276,4,0)</f>
        <v>0</v>
      </c>
      <c r="E675" s="333" t="str">
        <f t="shared" si="36"/>
        <v/>
      </c>
      <c r="F675" s="300" t="str">
        <f t="shared" si="37"/>
        <v>否</v>
      </c>
      <c r="G675" s="178" t="str">
        <f t="shared" si="38"/>
        <v>项</v>
      </c>
    </row>
    <row r="676" ht="18.75" spans="1:7">
      <c r="A676" s="472">
        <v>2100210</v>
      </c>
      <c r="B676" s="329" t="s">
        <v>598</v>
      </c>
      <c r="C676" s="359">
        <f>VLOOKUP(A676,'[3]44经开区'!$A$5:$C$1276,3,0)</f>
        <v>0</v>
      </c>
      <c r="D676" s="359">
        <f>VLOOKUP(A676,'[3]44经开区'!$A$4:$D$1276,4,0)</f>
        <v>0</v>
      </c>
      <c r="E676" s="333" t="str">
        <f t="shared" si="36"/>
        <v/>
      </c>
      <c r="F676" s="300" t="str">
        <f t="shared" si="37"/>
        <v>否</v>
      </c>
      <c r="G676" s="178" t="str">
        <f t="shared" si="38"/>
        <v>项</v>
      </c>
    </row>
    <row r="677" ht="18.75" spans="1:7">
      <c r="A677" s="472">
        <v>2100211</v>
      </c>
      <c r="B677" s="329" t="s">
        <v>599</v>
      </c>
      <c r="C677" s="359">
        <f>VLOOKUP(A677,'[3]44经开区'!$A$5:$C$1276,3,0)</f>
        <v>0</v>
      </c>
      <c r="D677" s="359">
        <f>VLOOKUP(A677,'[3]44经开区'!$A$4:$D$1276,4,0)</f>
        <v>0</v>
      </c>
      <c r="E677" s="333" t="str">
        <f t="shared" si="36"/>
        <v/>
      </c>
      <c r="F677" s="300" t="str">
        <f t="shared" si="37"/>
        <v>否</v>
      </c>
      <c r="G677" s="178" t="str">
        <f t="shared" si="38"/>
        <v>项</v>
      </c>
    </row>
    <row r="678" ht="18.75" spans="1:7">
      <c r="A678" s="472">
        <v>2100212</v>
      </c>
      <c r="B678" s="329" t="s">
        <v>600</v>
      </c>
      <c r="C678" s="359">
        <f>VLOOKUP(A678,'[3]44经开区'!$A$5:$C$1276,3,0)</f>
        <v>0</v>
      </c>
      <c r="D678" s="359">
        <f>VLOOKUP(A678,'[3]44经开区'!$A$4:$D$1276,4,0)</f>
        <v>0</v>
      </c>
      <c r="E678" s="333" t="str">
        <f t="shared" si="36"/>
        <v/>
      </c>
      <c r="F678" s="300" t="str">
        <f t="shared" si="37"/>
        <v>否</v>
      </c>
      <c r="G678" s="178" t="str">
        <f t="shared" si="38"/>
        <v>项</v>
      </c>
    </row>
    <row r="679" ht="18.75" spans="1:7">
      <c r="A679" s="472">
        <v>2100299</v>
      </c>
      <c r="B679" s="329" t="s">
        <v>601</v>
      </c>
      <c r="C679" s="359">
        <f>VLOOKUP(A679,'[3]44经开区'!$A$5:$C$1276,3,0)</f>
        <v>0</v>
      </c>
      <c r="D679" s="359">
        <f>VLOOKUP(A679,'[3]44经开区'!$A$4:$D$1276,4,0)</f>
        <v>1</v>
      </c>
      <c r="E679" s="333" t="str">
        <f t="shared" si="36"/>
        <v/>
      </c>
      <c r="F679" s="300" t="str">
        <f t="shared" si="37"/>
        <v>是</v>
      </c>
      <c r="G679" s="178" t="str">
        <f t="shared" si="38"/>
        <v>项</v>
      </c>
    </row>
    <row r="680" ht="18.75" spans="1:7">
      <c r="A680" s="471">
        <v>21003</v>
      </c>
      <c r="B680" s="325" t="s">
        <v>602</v>
      </c>
      <c r="C680" s="377">
        <f>VLOOKUP(A680,'[3]44经开区'!$A$5:$C$1276,3,0)</f>
        <v>400</v>
      </c>
      <c r="D680" s="377">
        <f>VLOOKUP(A680,'[3]44经开区'!$A$4:$D$1276,4,0)</f>
        <v>428</v>
      </c>
      <c r="E680" s="338">
        <f t="shared" si="36"/>
        <v>0.07</v>
      </c>
      <c r="F680" s="300" t="str">
        <f t="shared" si="37"/>
        <v>是</v>
      </c>
      <c r="G680" s="178" t="str">
        <f t="shared" si="38"/>
        <v>款</v>
      </c>
    </row>
    <row r="681" ht="18.75" spans="1:7">
      <c r="A681" s="472">
        <v>2100301</v>
      </c>
      <c r="B681" s="329" t="s">
        <v>603</v>
      </c>
      <c r="C681" s="359">
        <f>VLOOKUP(A681,'[3]44经开区'!$A$5:$C$1276,3,0)</f>
        <v>0</v>
      </c>
      <c r="D681" s="359">
        <f>VLOOKUP(A681,'[3]44经开区'!$A$4:$D$1276,4,0)</f>
        <v>0</v>
      </c>
      <c r="E681" s="333" t="str">
        <f t="shared" si="36"/>
        <v/>
      </c>
      <c r="F681" s="300" t="str">
        <f t="shared" si="37"/>
        <v>否</v>
      </c>
      <c r="G681" s="178" t="str">
        <f t="shared" si="38"/>
        <v>项</v>
      </c>
    </row>
    <row r="682" ht="18.75" spans="1:7">
      <c r="A682" s="472">
        <v>2100302</v>
      </c>
      <c r="B682" s="329" t="s">
        <v>604</v>
      </c>
      <c r="C682" s="359">
        <v>249</v>
      </c>
      <c r="D682" s="359">
        <v>289</v>
      </c>
      <c r="E682" s="333">
        <f t="shared" si="36"/>
        <v>0.161</v>
      </c>
      <c r="F682" s="300" t="str">
        <f t="shared" si="37"/>
        <v>是</v>
      </c>
      <c r="G682" s="178" t="str">
        <f t="shared" si="38"/>
        <v>项</v>
      </c>
    </row>
    <row r="683" ht="18.75" spans="1:7">
      <c r="A683" s="472">
        <v>2100399</v>
      </c>
      <c r="B683" s="329" t="s">
        <v>605</v>
      </c>
      <c r="C683" s="359">
        <v>151</v>
      </c>
      <c r="D683" s="359">
        <v>139</v>
      </c>
      <c r="E683" s="333">
        <f t="shared" si="36"/>
        <v>-0.079</v>
      </c>
      <c r="F683" s="300" t="str">
        <f t="shared" si="37"/>
        <v>是</v>
      </c>
      <c r="G683" s="178" t="str">
        <f t="shared" si="38"/>
        <v>项</v>
      </c>
    </row>
    <row r="684" ht="18.75" spans="1:7">
      <c r="A684" s="471">
        <v>21004</v>
      </c>
      <c r="B684" s="325" t="s">
        <v>606</v>
      </c>
      <c r="C684" s="377">
        <f>VLOOKUP(A684,'[3]44经开区'!$A$5:$C$1276,3,0)</f>
        <v>921</v>
      </c>
      <c r="D684" s="377">
        <f>VLOOKUP(A684,'[3]44经开区'!$A$4:$D$1276,4,0)</f>
        <v>1443</v>
      </c>
      <c r="E684" s="338">
        <f t="shared" si="36"/>
        <v>0.567</v>
      </c>
      <c r="F684" s="300" t="str">
        <f t="shared" si="37"/>
        <v>是</v>
      </c>
      <c r="G684" s="178" t="str">
        <f t="shared" si="38"/>
        <v>款</v>
      </c>
    </row>
    <row r="685" ht="18.75" spans="1:7">
      <c r="A685" s="472">
        <v>2100401</v>
      </c>
      <c r="B685" s="329" t="s">
        <v>607</v>
      </c>
      <c r="C685" s="359">
        <f>VLOOKUP(A685,'[3]44经开区'!$A$5:$C$1276,3,0)</f>
        <v>0</v>
      </c>
      <c r="D685" s="359">
        <f>VLOOKUP(A685,'[3]44经开区'!$A$4:$D$1276,4,0)</f>
        <v>0</v>
      </c>
      <c r="E685" s="333" t="str">
        <f t="shared" si="36"/>
        <v/>
      </c>
      <c r="F685" s="300" t="str">
        <f t="shared" si="37"/>
        <v>否</v>
      </c>
      <c r="G685" s="178" t="str">
        <f t="shared" si="38"/>
        <v>项</v>
      </c>
    </row>
    <row r="686" ht="18.75" spans="1:7">
      <c r="A686" s="472">
        <v>2100402</v>
      </c>
      <c r="B686" s="329" t="s">
        <v>608</v>
      </c>
      <c r="C686" s="359">
        <f>VLOOKUP(A686,'[3]44经开区'!$A$5:$C$1276,3,0)</f>
        <v>0</v>
      </c>
      <c r="D686" s="359">
        <f>VLOOKUP(A686,'[3]44经开区'!$A$4:$D$1276,4,0)</f>
        <v>0</v>
      </c>
      <c r="E686" s="333" t="str">
        <f t="shared" si="36"/>
        <v/>
      </c>
      <c r="F686" s="300" t="str">
        <f t="shared" si="37"/>
        <v>否</v>
      </c>
      <c r="G686" s="178" t="str">
        <f t="shared" si="38"/>
        <v>项</v>
      </c>
    </row>
    <row r="687" ht="18.75" spans="1:7">
      <c r="A687" s="472">
        <v>2100403</v>
      </c>
      <c r="B687" s="329" t="s">
        <v>609</v>
      </c>
      <c r="C687" s="359">
        <f>VLOOKUP(A687,'[3]44经开区'!$A$5:$C$1276,3,0)</f>
        <v>0</v>
      </c>
      <c r="D687" s="359">
        <f>VLOOKUP(A687,'[3]44经开区'!$A$4:$D$1276,4,0)</f>
        <v>0</v>
      </c>
      <c r="E687" s="333" t="str">
        <f t="shared" si="36"/>
        <v/>
      </c>
      <c r="F687" s="300" t="str">
        <f t="shared" si="37"/>
        <v>否</v>
      </c>
      <c r="G687" s="178" t="str">
        <f t="shared" si="38"/>
        <v>项</v>
      </c>
    </row>
    <row r="688" ht="18.75" spans="1:7">
      <c r="A688" s="472">
        <v>2100404</v>
      </c>
      <c r="B688" s="329" t="s">
        <v>610</v>
      </c>
      <c r="C688" s="359">
        <f>VLOOKUP(A688,'[3]44经开区'!$A$5:$C$1276,3,0)</f>
        <v>0</v>
      </c>
      <c r="D688" s="359">
        <f>VLOOKUP(A688,'[3]44经开区'!$A$4:$D$1276,4,0)</f>
        <v>0</v>
      </c>
      <c r="E688" s="333" t="str">
        <f t="shared" si="36"/>
        <v/>
      </c>
      <c r="F688" s="300" t="str">
        <f t="shared" si="37"/>
        <v>否</v>
      </c>
      <c r="G688" s="178" t="str">
        <f t="shared" si="38"/>
        <v>项</v>
      </c>
    </row>
    <row r="689" ht="18.75" spans="1:7">
      <c r="A689" s="472">
        <v>2100405</v>
      </c>
      <c r="B689" s="329" t="s">
        <v>611</v>
      </c>
      <c r="C689" s="359">
        <f>VLOOKUP(A689,'[3]44经开区'!$A$5:$C$1276,3,0)</f>
        <v>0</v>
      </c>
      <c r="D689" s="359">
        <f>VLOOKUP(A689,'[3]44经开区'!$A$4:$D$1276,4,0)</f>
        <v>0</v>
      </c>
      <c r="E689" s="333" t="str">
        <f t="shared" si="36"/>
        <v/>
      </c>
      <c r="F689" s="300" t="str">
        <f t="shared" si="37"/>
        <v>否</v>
      </c>
      <c r="G689" s="178" t="str">
        <f t="shared" si="38"/>
        <v>项</v>
      </c>
    </row>
    <row r="690" ht="18.75" spans="1:7">
      <c r="A690" s="472">
        <v>2100406</v>
      </c>
      <c r="B690" s="329" t="s">
        <v>612</v>
      </c>
      <c r="C690" s="359">
        <f>VLOOKUP(A690,'[3]44经开区'!$A$5:$C$1276,3,0)</f>
        <v>0</v>
      </c>
      <c r="D690" s="359">
        <f>VLOOKUP(A690,'[3]44经开区'!$A$4:$D$1276,4,0)</f>
        <v>0</v>
      </c>
      <c r="E690" s="333" t="str">
        <f t="shared" si="36"/>
        <v/>
      </c>
      <c r="F690" s="300" t="str">
        <f t="shared" si="37"/>
        <v>否</v>
      </c>
      <c r="G690" s="178" t="str">
        <f t="shared" si="38"/>
        <v>项</v>
      </c>
    </row>
    <row r="691" ht="18.75" spans="1:7">
      <c r="A691" s="472">
        <v>2100407</v>
      </c>
      <c r="B691" s="329" t="s">
        <v>613</v>
      </c>
      <c r="C691" s="359">
        <f>VLOOKUP(A691,'[3]44经开区'!$A$5:$C$1276,3,0)</f>
        <v>0</v>
      </c>
      <c r="D691" s="359">
        <f>VLOOKUP(A691,'[3]44经开区'!$A$4:$D$1276,4,0)</f>
        <v>0</v>
      </c>
      <c r="E691" s="333" t="str">
        <f t="shared" si="36"/>
        <v/>
      </c>
      <c r="F691" s="300" t="str">
        <f t="shared" si="37"/>
        <v>否</v>
      </c>
      <c r="G691" s="178" t="str">
        <f t="shared" si="38"/>
        <v>项</v>
      </c>
    </row>
    <row r="692" ht="18.75" spans="1:7">
      <c r="A692" s="472">
        <v>2100408</v>
      </c>
      <c r="B692" s="329" t="s">
        <v>614</v>
      </c>
      <c r="C692" s="359">
        <v>914</v>
      </c>
      <c r="D692" s="359">
        <v>1426</v>
      </c>
      <c r="E692" s="333">
        <f t="shared" si="36"/>
        <v>0.56</v>
      </c>
      <c r="F692" s="300" t="str">
        <f t="shared" si="37"/>
        <v>是</v>
      </c>
      <c r="G692" s="178" t="str">
        <f t="shared" si="38"/>
        <v>项</v>
      </c>
    </row>
    <row r="693" ht="18.75" spans="1:7">
      <c r="A693" s="472">
        <v>2100409</v>
      </c>
      <c r="B693" s="329" t="s">
        <v>615</v>
      </c>
      <c r="C693" s="359">
        <v>7</v>
      </c>
      <c r="D693" s="359">
        <v>17</v>
      </c>
      <c r="E693" s="333">
        <f t="shared" si="36"/>
        <v>1.429</v>
      </c>
      <c r="F693" s="300" t="str">
        <f t="shared" si="37"/>
        <v>是</v>
      </c>
      <c r="G693" s="178" t="str">
        <f t="shared" si="38"/>
        <v>项</v>
      </c>
    </row>
    <row r="694" ht="18.75" spans="1:7">
      <c r="A694" s="472">
        <v>2100410</v>
      </c>
      <c r="B694" s="329" t="s">
        <v>616</v>
      </c>
      <c r="C694" s="359">
        <f>VLOOKUP(A694,'[3]44经开区'!$A$5:$C$1276,3,0)</f>
        <v>0</v>
      </c>
      <c r="D694" s="359">
        <f>VLOOKUP(A694,'[3]44经开区'!$A$4:$D$1276,4,0)</f>
        <v>0</v>
      </c>
      <c r="E694" s="333" t="str">
        <f t="shared" si="36"/>
        <v/>
      </c>
      <c r="F694" s="300" t="str">
        <f t="shared" si="37"/>
        <v>否</v>
      </c>
      <c r="G694" s="178" t="str">
        <f t="shared" si="38"/>
        <v>项</v>
      </c>
    </row>
    <row r="695" ht="18.75" spans="1:7">
      <c r="A695" s="472">
        <v>2100499</v>
      </c>
      <c r="B695" s="329" t="s">
        <v>617</v>
      </c>
      <c r="C695" s="359">
        <f>VLOOKUP(A695,'[3]44经开区'!$A$5:$C$1276,3,0)</f>
        <v>0</v>
      </c>
      <c r="D695" s="359">
        <f>VLOOKUP(A695,'[3]44经开区'!$A$4:$D$1276,4,0)</f>
        <v>0</v>
      </c>
      <c r="E695" s="333" t="str">
        <f t="shared" si="36"/>
        <v/>
      </c>
      <c r="F695" s="300" t="str">
        <f t="shared" si="37"/>
        <v>否</v>
      </c>
      <c r="G695" s="178" t="str">
        <f t="shared" si="38"/>
        <v>项</v>
      </c>
    </row>
    <row r="696" ht="18.75" spans="1:7">
      <c r="A696" s="471">
        <v>21006</v>
      </c>
      <c r="B696" s="325" t="s">
        <v>618</v>
      </c>
      <c r="C696" s="377"/>
      <c r="D696" s="377"/>
      <c r="E696" s="338" t="str">
        <f t="shared" si="36"/>
        <v/>
      </c>
      <c r="F696" s="300" t="str">
        <f t="shared" si="37"/>
        <v>否</v>
      </c>
      <c r="G696" s="178" t="str">
        <f t="shared" si="38"/>
        <v>款</v>
      </c>
    </row>
    <row r="697" ht="18.75" spans="1:7">
      <c r="A697" s="472">
        <v>2100601</v>
      </c>
      <c r="B697" s="329" t="s">
        <v>619</v>
      </c>
      <c r="C697" s="359"/>
      <c r="D697" s="359"/>
      <c r="E697" s="333" t="str">
        <f t="shared" si="36"/>
        <v/>
      </c>
      <c r="F697" s="300" t="str">
        <f t="shared" si="37"/>
        <v>否</v>
      </c>
      <c r="G697" s="178" t="str">
        <f t="shared" si="38"/>
        <v>项</v>
      </c>
    </row>
    <row r="698" ht="18.75" spans="1:7">
      <c r="A698" s="472">
        <v>2100699</v>
      </c>
      <c r="B698" s="329" t="s">
        <v>620</v>
      </c>
      <c r="C698" s="359"/>
      <c r="D698" s="359"/>
      <c r="E698" s="333" t="str">
        <f t="shared" si="36"/>
        <v/>
      </c>
      <c r="F698" s="300" t="str">
        <f t="shared" si="37"/>
        <v>否</v>
      </c>
      <c r="G698" s="178" t="str">
        <f t="shared" si="38"/>
        <v>项</v>
      </c>
    </row>
    <row r="699" ht="18.75" spans="1:7">
      <c r="A699" s="471">
        <v>21007</v>
      </c>
      <c r="B699" s="325" t="s">
        <v>621</v>
      </c>
      <c r="C699" s="377">
        <f>VLOOKUP(A699,'[3]44经开区'!$A$5:$C$1276,3,0)</f>
        <v>90</v>
      </c>
      <c r="D699" s="377">
        <f>VLOOKUP(A699,'[3]44经开区'!$A$4:$D$1276,4,0)</f>
        <v>292</v>
      </c>
      <c r="E699" s="338">
        <f t="shared" si="36"/>
        <v>2.244</v>
      </c>
      <c r="F699" s="300" t="str">
        <f t="shared" ref="F699:F762" si="39">IF(LEN(A699)=3,"是",IF(B699&lt;&gt;"",IF(SUM(C699:D699)&lt;&gt;0,"是","否"),"是"))</f>
        <v>是</v>
      </c>
      <c r="G699" s="178" t="str">
        <f t="shared" ref="G699:G762" si="40">IF(LEN(A699)=3,"类",IF(LEN(A699)=5,"款","项"))</f>
        <v>款</v>
      </c>
    </row>
    <row r="700" ht="18.75" spans="1:7">
      <c r="A700" s="472">
        <v>2100716</v>
      </c>
      <c r="B700" s="329" t="s">
        <v>622</v>
      </c>
      <c r="C700" s="359">
        <f>VLOOKUP(A700,'[3]44经开区'!$A$5:$C$1276,3,0)</f>
        <v>0</v>
      </c>
      <c r="D700" s="359">
        <f>VLOOKUP(A700,'[3]44经开区'!$A$4:$D$1276,4,0)</f>
        <v>0</v>
      </c>
      <c r="E700" s="333" t="str">
        <f t="shared" si="36"/>
        <v/>
      </c>
      <c r="F700" s="300" t="str">
        <f t="shared" si="39"/>
        <v>否</v>
      </c>
      <c r="G700" s="178" t="str">
        <f t="shared" si="40"/>
        <v>项</v>
      </c>
    </row>
    <row r="701" ht="18.75" spans="1:7">
      <c r="A701" s="472">
        <v>2100717</v>
      </c>
      <c r="B701" s="329" t="s">
        <v>623</v>
      </c>
      <c r="C701" s="359">
        <f>VLOOKUP(A701,'[3]44经开区'!$A$5:$C$1276,3,0)</f>
        <v>5</v>
      </c>
      <c r="D701" s="359">
        <f>VLOOKUP(A701,'[3]44经开区'!$A$4:$D$1276,4,0)</f>
        <v>12</v>
      </c>
      <c r="E701" s="333">
        <f t="shared" si="36"/>
        <v>1.4</v>
      </c>
      <c r="F701" s="300" t="str">
        <f t="shared" si="39"/>
        <v>是</v>
      </c>
      <c r="G701" s="178" t="str">
        <f t="shared" si="40"/>
        <v>项</v>
      </c>
    </row>
    <row r="702" ht="18.75" spans="1:7">
      <c r="A702" s="472">
        <v>2100799</v>
      </c>
      <c r="B702" s="329" t="s">
        <v>624</v>
      </c>
      <c r="C702" s="359">
        <f>VLOOKUP(A702,'[3]44经开区'!$A$5:$C$1276,3,0)</f>
        <v>85</v>
      </c>
      <c r="D702" s="359">
        <f>VLOOKUP(A702,'[3]44经开区'!$A$4:$D$1276,4,0)</f>
        <v>280</v>
      </c>
      <c r="E702" s="333">
        <f t="shared" si="36"/>
        <v>2.294</v>
      </c>
      <c r="F702" s="300" t="str">
        <f t="shared" si="39"/>
        <v>是</v>
      </c>
      <c r="G702" s="178" t="str">
        <f t="shared" si="40"/>
        <v>项</v>
      </c>
    </row>
    <row r="703" ht="18.75" spans="1:7">
      <c r="A703" s="471">
        <v>21011</v>
      </c>
      <c r="B703" s="325" t="s">
        <v>625</v>
      </c>
      <c r="C703" s="377">
        <f>VLOOKUP(A703,'[3]44经开区'!$A$5:$C$1276,3,0)</f>
        <v>1552</v>
      </c>
      <c r="D703" s="377">
        <f>VLOOKUP(A703,'[3]44经开区'!$A$4:$D$1276,4,0)</f>
        <v>1597</v>
      </c>
      <c r="E703" s="338">
        <f t="shared" si="36"/>
        <v>0.029</v>
      </c>
      <c r="F703" s="300" t="str">
        <f t="shared" si="39"/>
        <v>是</v>
      </c>
      <c r="G703" s="178" t="str">
        <f t="shared" si="40"/>
        <v>款</v>
      </c>
    </row>
    <row r="704" ht="18.75" spans="1:7">
      <c r="A704" s="472">
        <v>2101101</v>
      </c>
      <c r="B704" s="329" t="s">
        <v>626</v>
      </c>
      <c r="C704" s="359">
        <v>215</v>
      </c>
      <c r="D704" s="359">
        <v>150</v>
      </c>
      <c r="E704" s="333">
        <f t="shared" si="36"/>
        <v>-0.302</v>
      </c>
      <c r="F704" s="300" t="str">
        <f t="shared" si="39"/>
        <v>是</v>
      </c>
      <c r="G704" s="178" t="str">
        <f t="shared" si="40"/>
        <v>项</v>
      </c>
    </row>
    <row r="705" ht="18.75" spans="1:7">
      <c r="A705" s="472">
        <v>2101102</v>
      </c>
      <c r="B705" s="329" t="s">
        <v>627</v>
      </c>
      <c r="C705" s="359">
        <v>723</v>
      </c>
      <c r="D705" s="359">
        <v>665</v>
      </c>
      <c r="E705" s="333">
        <f t="shared" si="36"/>
        <v>-0.08</v>
      </c>
      <c r="F705" s="300" t="str">
        <f t="shared" si="39"/>
        <v>是</v>
      </c>
      <c r="G705" s="178" t="str">
        <f t="shared" si="40"/>
        <v>项</v>
      </c>
    </row>
    <row r="706" ht="18.75" spans="1:7">
      <c r="A706" s="472">
        <v>2101103</v>
      </c>
      <c r="B706" s="329" t="s">
        <v>628</v>
      </c>
      <c r="C706" s="359">
        <v>614</v>
      </c>
      <c r="D706" s="359">
        <v>604</v>
      </c>
      <c r="E706" s="333">
        <f t="shared" si="36"/>
        <v>-0.016</v>
      </c>
      <c r="F706" s="300" t="str">
        <f t="shared" si="39"/>
        <v>是</v>
      </c>
      <c r="G706" s="178" t="str">
        <f t="shared" si="40"/>
        <v>项</v>
      </c>
    </row>
    <row r="707" ht="18.75" spans="1:7">
      <c r="A707" s="472">
        <v>2101199</v>
      </c>
      <c r="B707" s="329" t="s">
        <v>629</v>
      </c>
      <c r="C707" s="359">
        <v>0</v>
      </c>
      <c r="D707" s="359">
        <v>178</v>
      </c>
      <c r="E707" s="333" t="str">
        <f t="shared" si="36"/>
        <v/>
      </c>
      <c r="F707" s="300" t="str">
        <f t="shared" si="39"/>
        <v>是</v>
      </c>
      <c r="G707" s="178" t="str">
        <f t="shared" si="40"/>
        <v>项</v>
      </c>
    </row>
    <row r="708" ht="18.75" spans="1:7">
      <c r="A708" s="471">
        <v>21012</v>
      </c>
      <c r="B708" s="325" t="s">
        <v>630</v>
      </c>
      <c r="C708" s="377">
        <f>VLOOKUP(A708,'[3]44经开区'!$A$5:$C$1276,3,0)</f>
        <v>140</v>
      </c>
      <c r="D708" s="377">
        <f>VLOOKUP(A708,'[3]44经开区'!$A$4:$D$1276,4,0)</f>
        <v>120</v>
      </c>
      <c r="E708" s="338">
        <f t="shared" si="36"/>
        <v>-0.143</v>
      </c>
      <c r="F708" s="300" t="str">
        <f t="shared" si="39"/>
        <v>是</v>
      </c>
      <c r="G708" s="178" t="str">
        <f t="shared" si="40"/>
        <v>款</v>
      </c>
    </row>
    <row r="709" ht="18.75" spans="1:7">
      <c r="A709" s="472">
        <v>2101201</v>
      </c>
      <c r="B709" s="329" t="s">
        <v>631</v>
      </c>
      <c r="C709" s="359">
        <f>VLOOKUP(A709,'[3]44经开区'!$A$5:$C$1276,3,0)</f>
        <v>0</v>
      </c>
      <c r="D709" s="359">
        <f>VLOOKUP(A709,'[3]44经开区'!$A$4:$D$1276,4,0)</f>
        <v>0</v>
      </c>
      <c r="E709" s="333" t="str">
        <f t="shared" si="36"/>
        <v/>
      </c>
      <c r="F709" s="300" t="str">
        <f t="shared" si="39"/>
        <v>否</v>
      </c>
      <c r="G709" s="178" t="str">
        <f t="shared" si="40"/>
        <v>项</v>
      </c>
    </row>
    <row r="710" ht="18.75" spans="1:7">
      <c r="A710" s="472">
        <v>2101202</v>
      </c>
      <c r="B710" s="329" t="s">
        <v>632</v>
      </c>
      <c r="C710" s="359">
        <f>VLOOKUP(A710,'[3]44经开区'!$A$5:$C$1276,3,0)</f>
        <v>140</v>
      </c>
      <c r="D710" s="359">
        <f>VLOOKUP(A710,'[3]44经开区'!$A$4:$D$1276,4,0)</f>
        <v>120</v>
      </c>
      <c r="E710" s="333">
        <f t="shared" si="36"/>
        <v>-0.143</v>
      </c>
      <c r="F710" s="300" t="str">
        <f t="shared" si="39"/>
        <v>是</v>
      </c>
      <c r="G710" s="178" t="str">
        <f t="shared" si="40"/>
        <v>项</v>
      </c>
    </row>
    <row r="711" ht="18.75" spans="1:7">
      <c r="A711" s="472">
        <v>2101299</v>
      </c>
      <c r="B711" s="329" t="s">
        <v>633</v>
      </c>
      <c r="C711" s="359">
        <f>VLOOKUP(A711,'[3]44经开区'!$A$5:$C$1276,3,0)</f>
        <v>0</v>
      </c>
      <c r="D711" s="359">
        <f>VLOOKUP(A711,'[3]44经开区'!$A$4:$D$1276,4,0)</f>
        <v>0</v>
      </c>
      <c r="E711" s="333" t="str">
        <f t="shared" si="36"/>
        <v/>
      </c>
      <c r="F711" s="300" t="str">
        <f t="shared" si="39"/>
        <v>否</v>
      </c>
      <c r="G711" s="178" t="str">
        <f t="shared" si="40"/>
        <v>项</v>
      </c>
    </row>
    <row r="712" ht="18.75" spans="1:7">
      <c r="A712" s="471">
        <v>21013</v>
      </c>
      <c r="B712" s="325" t="s">
        <v>634</v>
      </c>
      <c r="C712" s="377">
        <f>VLOOKUP(A712,'[3]44经开区'!$A$5:$C$1276,3,0)</f>
        <v>15</v>
      </c>
      <c r="D712" s="377">
        <f>VLOOKUP(A712,'[3]44经开区'!$A$4:$D$1276,4,0)</f>
        <v>15</v>
      </c>
      <c r="E712" s="338">
        <f t="shared" si="36"/>
        <v>0</v>
      </c>
      <c r="F712" s="300" t="str">
        <f t="shared" si="39"/>
        <v>是</v>
      </c>
      <c r="G712" s="178" t="str">
        <f t="shared" si="40"/>
        <v>款</v>
      </c>
    </row>
    <row r="713" ht="18.75" spans="1:7">
      <c r="A713" s="472">
        <v>2101301</v>
      </c>
      <c r="B713" s="329" t="s">
        <v>635</v>
      </c>
      <c r="C713" s="359">
        <f>VLOOKUP(A713,'[3]44经开区'!$A$5:$C$1276,3,0)</f>
        <v>15</v>
      </c>
      <c r="D713" s="359">
        <f>VLOOKUP(A713,'[3]44经开区'!$A$4:$D$1276,4,0)</f>
        <v>15</v>
      </c>
      <c r="E713" s="333">
        <f t="shared" si="36"/>
        <v>0</v>
      </c>
      <c r="F713" s="300" t="str">
        <f t="shared" si="39"/>
        <v>是</v>
      </c>
      <c r="G713" s="178" t="str">
        <f t="shared" si="40"/>
        <v>项</v>
      </c>
    </row>
    <row r="714" ht="18.75" spans="1:7">
      <c r="A714" s="472">
        <v>2101302</v>
      </c>
      <c r="B714" s="329" t="s">
        <v>636</v>
      </c>
      <c r="C714" s="359">
        <f>VLOOKUP(A714,'[3]44经开区'!$A$5:$C$1276,3,0)</f>
        <v>0</v>
      </c>
      <c r="D714" s="359">
        <f>VLOOKUP(A714,'[3]44经开区'!$A$4:$D$1276,4,0)</f>
        <v>0</v>
      </c>
      <c r="E714" s="333" t="str">
        <f t="shared" ref="E714:E777" si="41">IF(C714&gt;0,D714/C714-1,IF(C714&lt;0,-(D714/C714-1),""))</f>
        <v/>
      </c>
      <c r="F714" s="300" t="str">
        <f t="shared" si="39"/>
        <v>否</v>
      </c>
      <c r="G714" s="178" t="str">
        <f t="shared" si="40"/>
        <v>项</v>
      </c>
    </row>
    <row r="715" ht="18.75" spans="1:7">
      <c r="A715" s="472">
        <v>2101399</v>
      </c>
      <c r="B715" s="329" t="s">
        <v>637</v>
      </c>
      <c r="C715" s="359">
        <f>VLOOKUP(A715,'[3]44经开区'!$A$5:$C$1276,3,0)</f>
        <v>0</v>
      </c>
      <c r="D715" s="359">
        <f>VLOOKUP(A715,'[3]44经开区'!$A$4:$D$1276,4,0)</f>
        <v>0</v>
      </c>
      <c r="E715" s="333" t="str">
        <f t="shared" si="41"/>
        <v/>
      </c>
      <c r="F715" s="300" t="str">
        <f t="shared" si="39"/>
        <v>否</v>
      </c>
      <c r="G715" s="178" t="str">
        <f t="shared" si="40"/>
        <v>项</v>
      </c>
    </row>
    <row r="716" ht="18.75" spans="1:7">
      <c r="A716" s="471">
        <v>21014</v>
      </c>
      <c r="B716" s="325" t="s">
        <v>638</v>
      </c>
      <c r="C716" s="377">
        <f>VLOOKUP(A716,'[3]44经开区'!$A$5:$C$1276,3,0)</f>
        <v>18</v>
      </c>
      <c r="D716" s="377">
        <f>VLOOKUP(A716,'[3]44经开区'!$A$4:$D$1276,4,0)</f>
        <v>38</v>
      </c>
      <c r="E716" s="338">
        <f t="shared" si="41"/>
        <v>1.111</v>
      </c>
      <c r="F716" s="300" t="str">
        <f t="shared" si="39"/>
        <v>是</v>
      </c>
      <c r="G716" s="178" t="str">
        <f t="shared" si="40"/>
        <v>款</v>
      </c>
    </row>
    <row r="717" ht="18.75" spans="1:7">
      <c r="A717" s="472">
        <v>2101401</v>
      </c>
      <c r="B717" s="329" t="s">
        <v>639</v>
      </c>
      <c r="C717" s="359">
        <f>VLOOKUP(A717,'[3]44经开区'!$A$5:$C$1276,3,0)</f>
        <v>18</v>
      </c>
      <c r="D717" s="359">
        <f>VLOOKUP(A717,'[3]44经开区'!$A$4:$D$1276,4,0)</f>
        <v>38</v>
      </c>
      <c r="E717" s="333">
        <f t="shared" si="41"/>
        <v>1.111</v>
      </c>
      <c r="F717" s="300" t="str">
        <f t="shared" si="39"/>
        <v>是</v>
      </c>
      <c r="G717" s="178" t="str">
        <f t="shared" si="40"/>
        <v>项</v>
      </c>
    </row>
    <row r="718" ht="18.75" spans="1:7">
      <c r="A718" s="472">
        <v>2101499</v>
      </c>
      <c r="B718" s="329" t="s">
        <v>640</v>
      </c>
      <c r="C718" s="359">
        <f>VLOOKUP(A718,'[3]44经开区'!$A$5:$C$1276,3,0)</f>
        <v>0</v>
      </c>
      <c r="D718" s="359">
        <f>VLOOKUP(A718,'[3]44经开区'!$A$4:$D$1276,4,0)</f>
        <v>0</v>
      </c>
      <c r="E718" s="333" t="str">
        <f t="shared" si="41"/>
        <v/>
      </c>
      <c r="F718" s="300" t="str">
        <f t="shared" si="39"/>
        <v>否</v>
      </c>
      <c r="G718" s="178" t="str">
        <f t="shared" si="40"/>
        <v>项</v>
      </c>
    </row>
    <row r="719" ht="18.75" spans="1:7">
      <c r="A719" s="471">
        <v>21015</v>
      </c>
      <c r="B719" s="325" t="s">
        <v>641</v>
      </c>
      <c r="C719" s="377">
        <f>VLOOKUP(A719,'[3]44经开区'!$A$5:$C$1276,3,0)</f>
        <v>12</v>
      </c>
      <c r="D719" s="377">
        <f>VLOOKUP(A719,'[3]44经开区'!$A$4:$D$1276,4,0)</f>
        <v>6</v>
      </c>
      <c r="E719" s="338">
        <f t="shared" si="41"/>
        <v>-0.5</v>
      </c>
      <c r="F719" s="300" t="str">
        <f t="shared" si="39"/>
        <v>是</v>
      </c>
      <c r="G719" s="178" t="str">
        <f t="shared" si="40"/>
        <v>款</v>
      </c>
    </row>
    <row r="720" ht="18.75" spans="1:7">
      <c r="A720" s="472">
        <v>2101501</v>
      </c>
      <c r="B720" s="329" t="s">
        <v>137</v>
      </c>
      <c r="C720" s="359">
        <f>VLOOKUP(A720,'[3]44经开区'!$A$5:$C$1276,3,0)</f>
        <v>0</v>
      </c>
      <c r="D720" s="359">
        <f>VLOOKUP(A720,'[3]44经开区'!$A$4:$D$1276,4,0)</f>
        <v>0</v>
      </c>
      <c r="E720" s="333" t="str">
        <f t="shared" si="41"/>
        <v/>
      </c>
      <c r="F720" s="300" t="str">
        <f t="shared" si="39"/>
        <v>否</v>
      </c>
      <c r="G720" s="178" t="str">
        <f t="shared" si="40"/>
        <v>项</v>
      </c>
    </row>
    <row r="721" ht="18.75" spans="1:7">
      <c r="A721" s="472">
        <v>2101502</v>
      </c>
      <c r="B721" s="329" t="s">
        <v>138</v>
      </c>
      <c r="C721" s="359">
        <f>VLOOKUP(A721,'[3]44经开区'!$A$5:$C$1276,3,0)</f>
        <v>0</v>
      </c>
      <c r="D721" s="359">
        <f>VLOOKUP(A721,'[3]44经开区'!$A$4:$D$1276,4,0)</f>
        <v>0</v>
      </c>
      <c r="E721" s="333" t="str">
        <f t="shared" si="41"/>
        <v/>
      </c>
      <c r="F721" s="300" t="str">
        <f t="shared" si="39"/>
        <v>否</v>
      </c>
      <c r="G721" s="178" t="str">
        <f t="shared" si="40"/>
        <v>项</v>
      </c>
    </row>
    <row r="722" ht="18.75" spans="1:7">
      <c r="A722" s="472">
        <v>2101503</v>
      </c>
      <c r="B722" s="329" t="s">
        <v>139</v>
      </c>
      <c r="C722" s="359">
        <f>VLOOKUP(A722,'[3]44经开区'!$A$5:$C$1276,3,0)</f>
        <v>0</v>
      </c>
      <c r="D722" s="359">
        <f>VLOOKUP(A722,'[3]44经开区'!$A$4:$D$1276,4,0)</f>
        <v>0</v>
      </c>
      <c r="E722" s="333" t="str">
        <f t="shared" si="41"/>
        <v/>
      </c>
      <c r="F722" s="300" t="str">
        <f t="shared" si="39"/>
        <v>否</v>
      </c>
      <c r="G722" s="178" t="str">
        <f t="shared" si="40"/>
        <v>项</v>
      </c>
    </row>
    <row r="723" ht="18.75" spans="1:7">
      <c r="A723" s="472">
        <v>2101504</v>
      </c>
      <c r="B723" s="329" t="s">
        <v>178</v>
      </c>
      <c r="C723" s="359">
        <f>VLOOKUP(A723,'[3]44经开区'!$A$5:$C$1276,3,0)</f>
        <v>0</v>
      </c>
      <c r="D723" s="359">
        <f>VLOOKUP(A723,'[3]44经开区'!$A$4:$D$1276,4,0)</f>
        <v>0</v>
      </c>
      <c r="E723" s="333" t="str">
        <f t="shared" si="41"/>
        <v/>
      </c>
      <c r="F723" s="300" t="str">
        <f t="shared" si="39"/>
        <v>否</v>
      </c>
      <c r="G723" s="178" t="str">
        <f t="shared" si="40"/>
        <v>项</v>
      </c>
    </row>
    <row r="724" ht="18.75" spans="1:7">
      <c r="A724" s="472">
        <v>2101505</v>
      </c>
      <c r="B724" s="329" t="s">
        <v>642</v>
      </c>
      <c r="C724" s="359">
        <f>VLOOKUP(A724,'[3]44经开区'!$A$5:$C$1276,3,0)</f>
        <v>0</v>
      </c>
      <c r="D724" s="359">
        <f>VLOOKUP(A724,'[3]44经开区'!$A$4:$D$1276,4,0)</f>
        <v>0</v>
      </c>
      <c r="E724" s="333" t="str">
        <f t="shared" si="41"/>
        <v/>
      </c>
      <c r="F724" s="300" t="str">
        <f t="shared" si="39"/>
        <v>否</v>
      </c>
      <c r="G724" s="178" t="str">
        <f t="shared" si="40"/>
        <v>项</v>
      </c>
    </row>
    <row r="725" ht="18.75" spans="1:7">
      <c r="A725" s="472">
        <v>2101506</v>
      </c>
      <c r="B725" s="329" t="s">
        <v>643</v>
      </c>
      <c r="C725" s="359">
        <f>VLOOKUP(A725,'[3]44经开区'!$A$5:$C$1276,3,0)</f>
        <v>0</v>
      </c>
      <c r="D725" s="359">
        <f>VLOOKUP(A725,'[3]44经开区'!$A$4:$D$1276,4,0)</f>
        <v>0</v>
      </c>
      <c r="E725" s="333" t="str">
        <f t="shared" si="41"/>
        <v/>
      </c>
      <c r="F725" s="300" t="str">
        <f t="shared" si="39"/>
        <v>否</v>
      </c>
      <c r="G725" s="178" t="str">
        <f t="shared" si="40"/>
        <v>项</v>
      </c>
    </row>
    <row r="726" ht="18.75" spans="1:7">
      <c r="A726" s="472">
        <v>2101550</v>
      </c>
      <c r="B726" s="329" t="s">
        <v>146</v>
      </c>
      <c r="C726" s="359">
        <f>VLOOKUP(A726,'[3]44经开区'!$A$5:$C$1276,3,0)</f>
        <v>0</v>
      </c>
      <c r="D726" s="359">
        <f>VLOOKUP(A726,'[3]44经开区'!$A$4:$D$1276,4,0)</f>
        <v>0</v>
      </c>
      <c r="E726" s="333" t="str">
        <f t="shared" si="41"/>
        <v/>
      </c>
      <c r="F726" s="300" t="str">
        <f t="shared" si="39"/>
        <v>否</v>
      </c>
      <c r="G726" s="178" t="str">
        <f t="shared" si="40"/>
        <v>项</v>
      </c>
    </row>
    <row r="727" ht="18.75" spans="1:7">
      <c r="A727" s="472">
        <v>2101599</v>
      </c>
      <c r="B727" s="329" t="s">
        <v>644</v>
      </c>
      <c r="C727" s="359">
        <f>VLOOKUP(A727,'[3]44经开区'!$A$5:$C$1276,3,0)</f>
        <v>12</v>
      </c>
      <c r="D727" s="359">
        <f>VLOOKUP(A727,'[3]44经开区'!$A$4:$D$1276,4,0)</f>
        <v>6</v>
      </c>
      <c r="E727" s="333">
        <f t="shared" si="41"/>
        <v>-0.5</v>
      </c>
      <c r="F727" s="300" t="str">
        <f t="shared" si="39"/>
        <v>是</v>
      </c>
      <c r="G727" s="178" t="str">
        <f t="shared" si="40"/>
        <v>项</v>
      </c>
    </row>
    <row r="728" ht="18.75" spans="1:7">
      <c r="A728" s="471">
        <v>21016</v>
      </c>
      <c r="B728" s="325" t="s">
        <v>645</v>
      </c>
      <c r="C728" s="377">
        <f>VLOOKUP(A728,'[3]44经开区'!$A$5:$C$1276,3,0)</f>
        <v>0</v>
      </c>
      <c r="D728" s="377">
        <f>VLOOKUP(A728,'[3]44经开区'!$A$4:$D$1276,4,0)</f>
        <v>0</v>
      </c>
      <c r="E728" s="338" t="str">
        <f t="shared" si="41"/>
        <v/>
      </c>
      <c r="F728" s="300" t="str">
        <f t="shared" si="39"/>
        <v>否</v>
      </c>
      <c r="G728" s="178" t="str">
        <f t="shared" si="40"/>
        <v>款</v>
      </c>
    </row>
    <row r="729" ht="18.75" spans="1:7">
      <c r="A729" s="472">
        <v>2101601</v>
      </c>
      <c r="B729" s="329" t="s">
        <v>646</v>
      </c>
      <c r="C729" s="359">
        <f>VLOOKUP(A729,'[3]44经开区'!$A$5:$C$1276,3,0)</f>
        <v>0</v>
      </c>
      <c r="D729" s="359">
        <f>VLOOKUP(A729,'[3]44经开区'!$A$4:$D$1276,4,0)</f>
        <v>0</v>
      </c>
      <c r="E729" s="333" t="str">
        <f t="shared" si="41"/>
        <v/>
      </c>
      <c r="F729" s="300" t="str">
        <f t="shared" si="39"/>
        <v>否</v>
      </c>
      <c r="G729" s="178" t="str">
        <f t="shared" si="40"/>
        <v>项</v>
      </c>
    </row>
    <row r="730" ht="18.75" spans="1:7">
      <c r="A730" s="471">
        <v>21099</v>
      </c>
      <c r="B730" s="325" t="s">
        <v>647</v>
      </c>
      <c r="C730" s="377">
        <f>VLOOKUP(A730,'[3]44经开区'!$A$5:$C$1276,3,0)</f>
        <v>0</v>
      </c>
      <c r="D730" s="377">
        <f>VLOOKUP(A730,'[3]44经开区'!$A$4:$D$1276,4,0)</f>
        <v>5</v>
      </c>
      <c r="E730" s="338" t="str">
        <f t="shared" si="41"/>
        <v/>
      </c>
      <c r="F730" s="300" t="str">
        <f t="shared" si="39"/>
        <v>是</v>
      </c>
      <c r="G730" s="178" t="str">
        <f t="shared" si="40"/>
        <v>款</v>
      </c>
    </row>
    <row r="731" ht="18.75" spans="1:7">
      <c r="A731" s="475">
        <v>2109999</v>
      </c>
      <c r="B731" s="329" t="s">
        <v>648</v>
      </c>
      <c r="C731" s="359">
        <f>VLOOKUP(A731,'[3]44经开区'!$A$5:$C$1276,3,0)</f>
        <v>0</v>
      </c>
      <c r="D731" s="359">
        <f>VLOOKUP(A731,'[3]44经开区'!$A$4:$D$1276,4,0)</f>
        <v>5</v>
      </c>
      <c r="E731" s="333" t="str">
        <f t="shared" si="41"/>
        <v/>
      </c>
      <c r="F731" s="300" t="str">
        <f t="shared" si="39"/>
        <v>是</v>
      </c>
      <c r="G731" s="178" t="str">
        <f t="shared" si="40"/>
        <v>项</v>
      </c>
    </row>
    <row r="732" ht="18.75" spans="1:7">
      <c r="A732" s="471">
        <v>211</v>
      </c>
      <c r="B732" s="325" t="s">
        <v>89</v>
      </c>
      <c r="C732" s="377">
        <f>VLOOKUP(A732,'[3]44经开区'!$A$5:$C$1276,3,0)</f>
        <v>10924</v>
      </c>
      <c r="D732" s="377">
        <f>VLOOKUP(A732,'[3]44经开区'!$A$4:$D$1276,4,0)</f>
        <v>2517</v>
      </c>
      <c r="E732" s="338">
        <f t="shared" si="41"/>
        <v>-0.77</v>
      </c>
      <c r="F732" s="300" t="str">
        <f t="shared" si="39"/>
        <v>是</v>
      </c>
      <c r="G732" s="178" t="str">
        <f t="shared" si="40"/>
        <v>类</v>
      </c>
    </row>
    <row r="733" ht="18.75" spans="1:7">
      <c r="A733" s="471">
        <v>21101</v>
      </c>
      <c r="B733" s="325" t="s">
        <v>649</v>
      </c>
      <c r="C733" s="377">
        <f>VLOOKUP(A733,'[3]44经开区'!$A$5:$C$1276,3,0)</f>
        <v>181</v>
      </c>
      <c r="D733" s="377">
        <f>VLOOKUP(A733,'[3]44经开区'!$A$4:$D$1276,4,0)</f>
        <v>175</v>
      </c>
      <c r="E733" s="338">
        <f t="shared" si="41"/>
        <v>-0.033</v>
      </c>
      <c r="F733" s="300" t="str">
        <f t="shared" si="39"/>
        <v>是</v>
      </c>
      <c r="G733" s="178" t="str">
        <f t="shared" si="40"/>
        <v>款</v>
      </c>
    </row>
    <row r="734" ht="18.75" spans="1:7">
      <c r="A734" s="472">
        <v>2110101</v>
      </c>
      <c r="B734" s="329" t="s">
        <v>137</v>
      </c>
      <c r="C734" s="359">
        <f>VLOOKUP(A734,'[3]44经开区'!$A$5:$C$1276,3,0)</f>
        <v>89</v>
      </c>
      <c r="D734" s="359">
        <f>VLOOKUP(A734,'[3]44经开区'!$A$4:$D$1276,4,0)</f>
        <v>94</v>
      </c>
      <c r="E734" s="333">
        <f t="shared" si="41"/>
        <v>0.056</v>
      </c>
      <c r="F734" s="300" t="str">
        <f t="shared" si="39"/>
        <v>是</v>
      </c>
      <c r="G734" s="178" t="str">
        <f t="shared" si="40"/>
        <v>项</v>
      </c>
    </row>
    <row r="735" ht="18.75" spans="1:7">
      <c r="A735" s="472">
        <v>2110102</v>
      </c>
      <c r="B735" s="329" t="s">
        <v>138</v>
      </c>
      <c r="C735" s="359">
        <f>VLOOKUP(A735,'[3]44经开区'!$A$5:$C$1276,3,0)</f>
        <v>26</v>
      </c>
      <c r="D735" s="359">
        <f>VLOOKUP(A735,'[3]44经开区'!$A$4:$D$1276,4,0)</f>
        <v>26</v>
      </c>
      <c r="E735" s="333">
        <f t="shared" si="41"/>
        <v>0</v>
      </c>
      <c r="F735" s="300" t="str">
        <f t="shared" si="39"/>
        <v>是</v>
      </c>
      <c r="G735" s="178" t="str">
        <f t="shared" si="40"/>
        <v>项</v>
      </c>
    </row>
    <row r="736" ht="18.75" spans="1:7">
      <c r="A736" s="472">
        <v>2110103</v>
      </c>
      <c r="B736" s="329" t="s">
        <v>139</v>
      </c>
      <c r="C736" s="359">
        <f>VLOOKUP(A736,'[3]44经开区'!$A$5:$C$1276,3,0)</f>
        <v>0</v>
      </c>
      <c r="D736" s="359">
        <f>VLOOKUP(A736,'[3]44经开区'!$A$4:$D$1276,4,0)</f>
        <v>0</v>
      </c>
      <c r="E736" s="333" t="str">
        <f t="shared" si="41"/>
        <v/>
      </c>
      <c r="F736" s="300" t="str">
        <f t="shared" si="39"/>
        <v>否</v>
      </c>
      <c r="G736" s="178" t="str">
        <f t="shared" si="40"/>
        <v>项</v>
      </c>
    </row>
    <row r="737" ht="18.75" spans="1:7">
      <c r="A737" s="472">
        <v>2110104</v>
      </c>
      <c r="B737" s="329" t="s">
        <v>650</v>
      </c>
      <c r="C737" s="359">
        <f>VLOOKUP(A737,'[3]44经开区'!$A$5:$C$1276,3,0)</f>
        <v>0</v>
      </c>
      <c r="D737" s="359">
        <f>VLOOKUP(A737,'[3]44经开区'!$A$4:$D$1276,4,0)</f>
        <v>0</v>
      </c>
      <c r="E737" s="333" t="str">
        <f t="shared" si="41"/>
        <v/>
      </c>
      <c r="F737" s="300" t="str">
        <f t="shared" si="39"/>
        <v>否</v>
      </c>
      <c r="G737" s="178" t="str">
        <f t="shared" si="40"/>
        <v>项</v>
      </c>
    </row>
    <row r="738" ht="18.75" spans="1:7">
      <c r="A738" s="472">
        <v>2110105</v>
      </c>
      <c r="B738" s="329" t="s">
        <v>651</v>
      </c>
      <c r="C738" s="359">
        <f>VLOOKUP(A738,'[3]44经开区'!$A$5:$C$1276,3,0)</f>
        <v>0</v>
      </c>
      <c r="D738" s="359">
        <f>VLOOKUP(A738,'[3]44经开区'!$A$4:$D$1276,4,0)</f>
        <v>0</v>
      </c>
      <c r="E738" s="333" t="str">
        <f t="shared" si="41"/>
        <v/>
      </c>
      <c r="F738" s="300" t="str">
        <f t="shared" si="39"/>
        <v>否</v>
      </c>
      <c r="G738" s="178" t="str">
        <f t="shared" si="40"/>
        <v>项</v>
      </c>
    </row>
    <row r="739" ht="18.75" spans="1:7">
      <c r="A739" s="472">
        <v>2110106</v>
      </c>
      <c r="B739" s="329" t="s">
        <v>652</v>
      </c>
      <c r="C739" s="359">
        <f>VLOOKUP(A739,'[3]44经开区'!$A$5:$C$1276,3,0)</f>
        <v>0</v>
      </c>
      <c r="D739" s="359">
        <f>VLOOKUP(A739,'[3]44经开区'!$A$4:$D$1276,4,0)</f>
        <v>0</v>
      </c>
      <c r="E739" s="333" t="str">
        <f t="shared" si="41"/>
        <v/>
      </c>
      <c r="F739" s="300" t="str">
        <f t="shared" si="39"/>
        <v>否</v>
      </c>
      <c r="G739" s="178" t="str">
        <f t="shared" si="40"/>
        <v>项</v>
      </c>
    </row>
    <row r="740" ht="18.75" spans="1:7">
      <c r="A740" s="472">
        <v>2110107</v>
      </c>
      <c r="B740" s="329" t="s">
        <v>653</v>
      </c>
      <c r="C740" s="359">
        <f>VLOOKUP(A740,'[3]44经开区'!$A$5:$C$1276,3,0)</f>
        <v>0</v>
      </c>
      <c r="D740" s="359">
        <f>VLOOKUP(A740,'[3]44经开区'!$A$4:$D$1276,4,0)</f>
        <v>0</v>
      </c>
      <c r="E740" s="333" t="str">
        <f t="shared" si="41"/>
        <v/>
      </c>
      <c r="F740" s="300" t="str">
        <f t="shared" si="39"/>
        <v>否</v>
      </c>
      <c r="G740" s="178" t="str">
        <f t="shared" si="40"/>
        <v>项</v>
      </c>
    </row>
    <row r="741" ht="18.75" spans="1:7">
      <c r="A741" s="472">
        <v>2110108</v>
      </c>
      <c r="B741" s="329" t="s">
        <v>654</v>
      </c>
      <c r="C741" s="359">
        <f>VLOOKUP(A741,'[3]44经开区'!$A$5:$C$1276,3,0)</f>
        <v>0</v>
      </c>
      <c r="D741" s="359">
        <f>VLOOKUP(A741,'[3]44经开区'!$A$4:$D$1276,4,0)</f>
        <v>0</v>
      </c>
      <c r="E741" s="333" t="str">
        <f t="shared" si="41"/>
        <v/>
      </c>
      <c r="F741" s="300" t="str">
        <f t="shared" si="39"/>
        <v>否</v>
      </c>
      <c r="G741" s="178" t="str">
        <f t="shared" si="40"/>
        <v>项</v>
      </c>
    </row>
    <row r="742" ht="18.75" spans="1:7">
      <c r="A742" s="472">
        <v>2110199</v>
      </c>
      <c r="B742" s="329" t="s">
        <v>655</v>
      </c>
      <c r="C742" s="359">
        <f>VLOOKUP(A742,'[3]44经开区'!$A$5:$C$1276,3,0)</f>
        <v>66</v>
      </c>
      <c r="D742" s="359">
        <f>VLOOKUP(A742,'[3]44经开区'!$A$4:$D$1276,4,0)</f>
        <v>55</v>
      </c>
      <c r="E742" s="333">
        <f t="shared" si="41"/>
        <v>-0.167</v>
      </c>
      <c r="F742" s="300" t="str">
        <f t="shared" si="39"/>
        <v>是</v>
      </c>
      <c r="G742" s="178" t="str">
        <f t="shared" si="40"/>
        <v>项</v>
      </c>
    </row>
    <row r="743" ht="18.75" spans="1:7">
      <c r="A743" s="471">
        <v>21102</v>
      </c>
      <c r="B743" s="325" t="s">
        <v>656</v>
      </c>
      <c r="C743" s="377">
        <f>VLOOKUP(A743,'[3]44经开区'!$A$5:$C$1276,3,0)</f>
        <v>51</v>
      </c>
      <c r="D743" s="377">
        <f>VLOOKUP(A743,'[3]44经开区'!$A$4:$D$1276,4,0)</f>
        <v>108</v>
      </c>
      <c r="E743" s="338">
        <f t="shared" si="41"/>
        <v>1.118</v>
      </c>
      <c r="F743" s="300" t="str">
        <f t="shared" si="39"/>
        <v>是</v>
      </c>
      <c r="G743" s="178" t="str">
        <f t="shared" si="40"/>
        <v>款</v>
      </c>
    </row>
    <row r="744" ht="18.75" spans="1:7">
      <c r="A744" s="472">
        <v>2110203</v>
      </c>
      <c r="B744" s="329" t="s">
        <v>657</v>
      </c>
      <c r="C744" s="359">
        <f>VLOOKUP(A744,'[3]44经开区'!$A$5:$C$1276,3,0)</f>
        <v>0</v>
      </c>
      <c r="D744" s="359">
        <f>VLOOKUP(A744,'[3]44经开区'!$A$4:$D$1276,4,0)</f>
        <v>0</v>
      </c>
      <c r="E744" s="333" t="str">
        <f t="shared" si="41"/>
        <v/>
      </c>
      <c r="F744" s="300" t="str">
        <f t="shared" si="39"/>
        <v>否</v>
      </c>
      <c r="G744" s="178" t="str">
        <f t="shared" si="40"/>
        <v>项</v>
      </c>
    </row>
    <row r="745" ht="18.75" spans="1:7">
      <c r="A745" s="472">
        <v>2110204</v>
      </c>
      <c r="B745" s="329" t="s">
        <v>658</v>
      </c>
      <c r="C745" s="359">
        <f>VLOOKUP(A745,'[3]44经开区'!$A$5:$C$1276,3,0)</f>
        <v>0</v>
      </c>
      <c r="D745" s="359">
        <f>VLOOKUP(A745,'[3]44经开区'!$A$4:$D$1276,4,0)</f>
        <v>0</v>
      </c>
      <c r="E745" s="333" t="str">
        <f t="shared" si="41"/>
        <v/>
      </c>
      <c r="F745" s="300" t="str">
        <f t="shared" si="39"/>
        <v>否</v>
      </c>
      <c r="G745" s="178" t="str">
        <f t="shared" si="40"/>
        <v>项</v>
      </c>
    </row>
    <row r="746" ht="18.75" spans="1:7">
      <c r="A746" s="472">
        <v>2110299</v>
      </c>
      <c r="B746" s="329" t="s">
        <v>659</v>
      </c>
      <c r="C746" s="359">
        <f>VLOOKUP(A746,'[3]44经开区'!$A$5:$C$1276,3,0)</f>
        <v>51</v>
      </c>
      <c r="D746" s="359">
        <f>VLOOKUP(A746,'[3]44经开区'!$A$4:$D$1276,4,0)</f>
        <v>108</v>
      </c>
      <c r="E746" s="333">
        <f t="shared" si="41"/>
        <v>1.118</v>
      </c>
      <c r="F746" s="300" t="str">
        <f t="shared" si="39"/>
        <v>是</v>
      </c>
      <c r="G746" s="178" t="str">
        <f t="shared" si="40"/>
        <v>项</v>
      </c>
    </row>
    <row r="747" ht="18.75" spans="1:7">
      <c r="A747" s="471">
        <v>21103</v>
      </c>
      <c r="B747" s="325" t="s">
        <v>660</v>
      </c>
      <c r="C747" s="377">
        <f>VLOOKUP(A747,'[3]44经开区'!$A$5:$C$1276,3,0)</f>
        <v>10643</v>
      </c>
      <c r="D747" s="377">
        <f>VLOOKUP(A747,'[3]44经开区'!$A$4:$D$1276,4,0)</f>
        <v>2034</v>
      </c>
      <c r="E747" s="338">
        <f t="shared" si="41"/>
        <v>-0.809</v>
      </c>
      <c r="F747" s="300" t="str">
        <f t="shared" si="39"/>
        <v>是</v>
      </c>
      <c r="G747" s="178" t="str">
        <f t="shared" si="40"/>
        <v>款</v>
      </c>
    </row>
    <row r="748" ht="18.75" spans="1:7">
      <c r="A748" s="472">
        <v>2110301</v>
      </c>
      <c r="B748" s="329" t="s">
        <v>661</v>
      </c>
      <c r="C748" s="359">
        <f>VLOOKUP(A748,'[3]44经开区'!$A$5:$C$1276,3,0)</f>
        <v>784</v>
      </c>
      <c r="D748" s="359">
        <f>VLOOKUP(A748,'[3]44经开区'!$A$4:$D$1276,4,0)</f>
        <v>2034</v>
      </c>
      <c r="E748" s="333">
        <f t="shared" si="41"/>
        <v>1.594</v>
      </c>
      <c r="F748" s="300" t="str">
        <f t="shared" si="39"/>
        <v>是</v>
      </c>
      <c r="G748" s="178" t="str">
        <f t="shared" si="40"/>
        <v>项</v>
      </c>
    </row>
    <row r="749" ht="18.75" spans="1:7">
      <c r="A749" s="472">
        <v>2110302</v>
      </c>
      <c r="B749" s="329" t="s">
        <v>662</v>
      </c>
      <c r="C749" s="359">
        <f>VLOOKUP(A749,'[3]44经开区'!$A$5:$C$1276,3,0)</f>
        <v>9830</v>
      </c>
      <c r="D749" s="359">
        <f>VLOOKUP(A749,'[3]44经开区'!$A$4:$D$1276,4,0)</f>
        <v>0</v>
      </c>
      <c r="E749" s="333">
        <f t="shared" si="41"/>
        <v>-1</v>
      </c>
      <c r="F749" s="300" t="str">
        <f t="shared" si="39"/>
        <v>是</v>
      </c>
      <c r="G749" s="178" t="str">
        <f t="shared" si="40"/>
        <v>项</v>
      </c>
    </row>
    <row r="750" ht="18.75" spans="1:7">
      <c r="A750" s="472">
        <v>2110303</v>
      </c>
      <c r="B750" s="329" t="s">
        <v>663</v>
      </c>
      <c r="C750" s="359">
        <f>VLOOKUP(A750,'[3]44经开区'!$A$5:$C$1276,3,0)</f>
        <v>0</v>
      </c>
      <c r="D750" s="359">
        <f>VLOOKUP(A750,'[3]44经开区'!$A$4:$D$1276,4,0)</f>
        <v>0</v>
      </c>
      <c r="E750" s="333" t="str">
        <f t="shared" si="41"/>
        <v/>
      </c>
      <c r="F750" s="300" t="str">
        <f t="shared" si="39"/>
        <v>否</v>
      </c>
      <c r="G750" s="178" t="str">
        <f t="shared" si="40"/>
        <v>项</v>
      </c>
    </row>
    <row r="751" ht="18.75" spans="1:7">
      <c r="A751" s="472">
        <v>2110304</v>
      </c>
      <c r="B751" s="329" t="s">
        <v>664</v>
      </c>
      <c r="C751" s="359">
        <f>VLOOKUP(A751,'[3]44经开区'!$A$5:$C$1276,3,0)</f>
        <v>0</v>
      </c>
      <c r="D751" s="359">
        <f>VLOOKUP(A751,'[3]44经开区'!$A$4:$D$1276,4,0)</f>
        <v>0</v>
      </c>
      <c r="E751" s="333" t="str">
        <f t="shared" si="41"/>
        <v/>
      </c>
      <c r="F751" s="300" t="str">
        <f t="shared" si="39"/>
        <v>否</v>
      </c>
      <c r="G751" s="178" t="str">
        <f t="shared" si="40"/>
        <v>项</v>
      </c>
    </row>
    <row r="752" ht="18.75" spans="1:7">
      <c r="A752" s="472">
        <v>2110305</v>
      </c>
      <c r="B752" s="329" t="s">
        <v>665</v>
      </c>
      <c r="C752" s="359">
        <f>VLOOKUP(A752,'[3]44经开区'!$A$5:$C$1276,3,0)</f>
        <v>0</v>
      </c>
      <c r="D752" s="359">
        <f>VLOOKUP(A752,'[3]44经开区'!$A$4:$D$1276,4,0)</f>
        <v>0</v>
      </c>
      <c r="E752" s="333" t="str">
        <f t="shared" si="41"/>
        <v/>
      </c>
      <c r="F752" s="300" t="str">
        <f t="shared" si="39"/>
        <v>否</v>
      </c>
      <c r="G752" s="178" t="str">
        <f t="shared" si="40"/>
        <v>项</v>
      </c>
    </row>
    <row r="753" ht="18.75" spans="1:7">
      <c r="A753" s="472">
        <v>2110306</v>
      </c>
      <c r="B753" s="329" t="s">
        <v>666</v>
      </c>
      <c r="C753" s="359">
        <f>VLOOKUP(A753,'[3]44经开区'!$A$5:$C$1276,3,0)</f>
        <v>0</v>
      </c>
      <c r="D753" s="359">
        <f>VLOOKUP(A753,'[3]44经开区'!$A$4:$D$1276,4,0)</f>
        <v>0</v>
      </c>
      <c r="E753" s="333" t="str">
        <f t="shared" si="41"/>
        <v/>
      </c>
      <c r="F753" s="300" t="str">
        <f t="shared" si="39"/>
        <v>否</v>
      </c>
      <c r="G753" s="178" t="str">
        <f t="shared" si="40"/>
        <v>项</v>
      </c>
    </row>
    <row r="754" ht="18.75" spans="1:7">
      <c r="A754" s="477">
        <v>2110307</v>
      </c>
      <c r="B754" s="329" t="s">
        <v>667</v>
      </c>
      <c r="C754" s="359">
        <f>VLOOKUP(A754,'[3]44经开区'!$A$5:$C$1276,3,0)</f>
        <v>0</v>
      </c>
      <c r="D754" s="359">
        <f>VLOOKUP(A754,'[3]44经开区'!$A$4:$D$1276,4,0)</f>
        <v>0</v>
      </c>
      <c r="E754" s="333" t="str">
        <f t="shared" si="41"/>
        <v/>
      </c>
      <c r="F754" s="300" t="str">
        <f t="shared" si="39"/>
        <v>否</v>
      </c>
      <c r="G754" s="178" t="str">
        <f t="shared" si="40"/>
        <v>项</v>
      </c>
    </row>
    <row r="755" ht="18.75" spans="1:7">
      <c r="A755" s="472">
        <v>2110399</v>
      </c>
      <c r="B755" s="329" t="s">
        <v>668</v>
      </c>
      <c r="C755" s="359">
        <f>VLOOKUP(A755,'[3]44经开区'!$A$5:$C$1276,3,0)</f>
        <v>29</v>
      </c>
      <c r="D755" s="359">
        <f>VLOOKUP(A755,'[3]44经开区'!$A$4:$D$1276,4,0)</f>
        <v>0</v>
      </c>
      <c r="E755" s="333">
        <f t="shared" si="41"/>
        <v>-1</v>
      </c>
      <c r="F755" s="300" t="str">
        <f t="shared" si="39"/>
        <v>是</v>
      </c>
      <c r="G755" s="178" t="str">
        <f t="shared" si="40"/>
        <v>项</v>
      </c>
    </row>
    <row r="756" ht="18.75" spans="1:7">
      <c r="A756" s="471">
        <v>21104</v>
      </c>
      <c r="B756" s="325" t="s">
        <v>669</v>
      </c>
      <c r="C756" s="377">
        <f>VLOOKUP(A756,'[3]44经开区'!$A$5:$C$1276,3,0)</f>
        <v>0</v>
      </c>
      <c r="D756" s="377">
        <f>VLOOKUP(A756,'[3]44经开区'!$A$4:$D$1276,4,0)</f>
        <v>0</v>
      </c>
      <c r="E756" s="338" t="str">
        <f t="shared" si="41"/>
        <v/>
      </c>
      <c r="F756" s="300" t="str">
        <f t="shared" si="39"/>
        <v>否</v>
      </c>
      <c r="G756" s="178" t="str">
        <f t="shared" si="40"/>
        <v>款</v>
      </c>
    </row>
    <row r="757" ht="18.75" spans="1:7">
      <c r="A757" s="472">
        <v>2110401</v>
      </c>
      <c r="B757" s="329" t="s">
        <v>670</v>
      </c>
      <c r="C757" s="359">
        <f>VLOOKUP(A757,'[3]44经开区'!$A$5:$C$1276,3,0)</f>
        <v>0</v>
      </c>
      <c r="D757" s="359">
        <f>VLOOKUP(A757,'[3]44经开区'!$A$4:$D$1276,4,0)</f>
        <v>0</v>
      </c>
      <c r="E757" s="333" t="str">
        <f t="shared" si="41"/>
        <v/>
      </c>
      <c r="F757" s="300" t="str">
        <f t="shared" si="39"/>
        <v>否</v>
      </c>
      <c r="G757" s="178" t="str">
        <f t="shared" si="40"/>
        <v>项</v>
      </c>
    </row>
    <row r="758" ht="18.75" spans="1:7">
      <c r="A758" s="472">
        <v>2110402</v>
      </c>
      <c r="B758" s="329" t="s">
        <v>671</v>
      </c>
      <c r="C758" s="359">
        <f>VLOOKUP(A758,'[3]44经开区'!$A$5:$C$1276,3,0)</f>
        <v>0</v>
      </c>
      <c r="D758" s="359">
        <f>VLOOKUP(A758,'[3]44经开区'!$A$4:$D$1276,4,0)</f>
        <v>0</v>
      </c>
      <c r="E758" s="333" t="str">
        <f t="shared" si="41"/>
        <v/>
      </c>
      <c r="F758" s="300" t="str">
        <f t="shared" si="39"/>
        <v>否</v>
      </c>
      <c r="G758" s="178" t="str">
        <f t="shared" si="40"/>
        <v>项</v>
      </c>
    </row>
    <row r="759" ht="18.75" spans="1:7">
      <c r="A759" s="472">
        <v>2110404</v>
      </c>
      <c r="B759" s="329" t="s">
        <v>672</v>
      </c>
      <c r="C759" s="359">
        <f>VLOOKUP(A759,'[3]44经开区'!$A$5:$C$1276,3,0)</f>
        <v>0</v>
      </c>
      <c r="D759" s="359">
        <f>VLOOKUP(A759,'[3]44经开区'!$A$4:$D$1276,4,0)</f>
        <v>0</v>
      </c>
      <c r="E759" s="333" t="str">
        <f t="shared" si="41"/>
        <v/>
      </c>
      <c r="F759" s="300" t="str">
        <f t="shared" si="39"/>
        <v>否</v>
      </c>
      <c r="G759" s="178" t="str">
        <f t="shared" si="40"/>
        <v>项</v>
      </c>
    </row>
    <row r="760" ht="18.75" spans="1:7">
      <c r="A760" s="472">
        <v>2110499</v>
      </c>
      <c r="B760" s="329" t="s">
        <v>673</v>
      </c>
      <c r="C760" s="359">
        <f>VLOOKUP(A760,'[3]44经开区'!$A$5:$C$1276,3,0)</f>
        <v>0</v>
      </c>
      <c r="D760" s="359">
        <f>VLOOKUP(A760,'[3]44经开区'!$A$4:$D$1276,4,0)</f>
        <v>0</v>
      </c>
      <c r="E760" s="333" t="str">
        <f t="shared" si="41"/>
        <v/>
      </c>
      <c r="F760" s="300" t="str">
        <f t="shared" si="39"/>
        <v>否</v>
      </c>
      <c r="G760" s="178" t="str">
        <f t="shared" si="40"/>
        <v>项</v>
      </c>
    </row>
    <row r="761" ht="18.75" spans="1:7">
      <c r="A761" s="471">
        <v>21105</v>
      </c>
      <c r="B761" s="325" t="s">
        <v>674</v>
      </c>
      <c r="C761" s="377">
        <f>VLOOKUP(A761,'[3]44经开区'!$A$5:$C$1276,3,0)</f>
        <v>10</v>
      </c>
      <c r="D761" s="377">
        <f>VLOOKUP(A761,'[3]44经开区'!$A$4:$D$1276,4,0)</f>
        <v>0</v>
      </c>
      <c r="E761" s="338">
        <f t="shared" si="41"/>
        <v>-1</v>
      </c>
      <c r="F761" s="300" t="str">
        <f t="shared" ref="F761:F824" si="42">IF(LEN(A761)=3,"是",IF(B761&lt;&gt;"",IF(SUM(C761:D761)&lt;&gt;0,"是","否"),"是"))</f>
        <v>是</v>
      </c>
      <c r="G761" s="178" t="str">
        <f t="shared" ref="G761:G824" si="43">IF(LEN(A761)=3,"类",IF(LEN(A761)=5,"款","项"))</f>
        <v>款</v>
      </c>
    </row>
    <row r="762" ht="18.75" spans="1:7">
      <c r="A762" s="472">
        <v>2110501</v>
      </c>
      <c r="B762" s="329" t="s">
        <v>675</v>
      </c>
      <c r="C762" s="359">
        <f>VLOOKUP(A762,'[3]44经开区'!$A$5:$C$1276,3,0)</f>
        <v>0</v>
      </c>
      <c r="D762" s="359">
        <f>VLOOKUP(A762,'[3]44经开区'!$A$4:$D$1276,4,0)</f>
        <v>0</v>
      </c>
      <c r="E762" s="333" t="str">
        <f t="shared" si="41"/>
        <v/>
      </c>
      <c r="F762" s="300" t="str">
        <f t="shared" si="42"/>
        <v>否</v>
      </c>
      <c r="G762" s="178" t="str">
        <f t="shared" si="43"/>
        <v>项</v>
      </c>
    </row>
    <row r="763" ht="18.75" spans="1:7">
      <c r="A763" s="472">
        <v>2110502</v>
      </c>
      <c r="B763" s="329" t="s">
        <v>676</v>
      </c>
      <c r="C763" s="359">
        <f>VLOOKUP(A763,'[3]44经开区'!$A$5:$C$1276,3,0)</f>
        <v>0</v>
      </c>
      <c r="D763" s="359">
        <f>VLOOKUP(A763,'[3]44经开区'!$A$4:$D$1276,4,0)</f>
        <v>0</v>
      </c>
      <c r="E763" s="333" t="str">
        <f t="shared" si="41"/>
        <v/>
      </c>
      <c r="F763" s="300" t="str">
        <f t="shared" si="42"/>
        <v>否</v>
      </c>
      <c r="G763" s="178" t="str">
        <f t="shared" si="43"/>
        <v>项</v>
      </c>
    </row>
    <row r="764" ht="18.75" spans="1:7">
      <c r="A764" s="472">
        <v>2110503</v>
      </c>
      <c r="B764" s="329" t="s">
        <v>677</v>
      </c>
      <c r="C764" s="359">
        <f>VLOOKUP(A764,'[3]44经开区'!$A$5:$C$1276,3,0)</f>
        <v>0</v>
      </c>
      <c r="D764" s="359">
        <f>VLOOKUP(A764,'[3]44经开区'!$A$4:$D$1276,4,0)</f>
        <v>0</v>
      </c>
      <c r="E764" s="333" t="str">
        <f t="shared" si="41"/>
        <v/>
      </c>
      <c r="F764" s="300" t="str">
        <f t="shared" si="42"/>
        <v>否</v>
      </c>
      <c r="G764" s="178" t="str">
        <f t="shared" si="43"/>
        <v>项</v>
      </c>
    </row>
    <row r="765" ht="18.75" spans="1:7">
      <c r="A765" s="472">
        <v>2110506</v>
      </c>
      <c r="B765" s="329" t="s">
        <v>678</v>
      </c>
      <c r="C765" s="359">
        <f>VLOOKUP(A765,'[3]44经开区'!$A$5:$C$1276,3,0)</f>
        <v>0</v>
      </c>
      <c r="D765" s="359">
        <f>VLOOKUP(A765,'[3]44经开区'!$A$4:$D$1276,4,0)</f>
        <v>0</v>
      </c>
      <c r="E765" s="333" t="str">
        <f t="shared" si="41"/>
        <v/>
      </c>
      <c r="F765" s="300" t="str">
        <f t="shared" si="42"/>
        <v>否</v>
      </c>
      <c r="G765" s="178" t="str">
        <f t="shared" si="43"/>
        <v>项</v>
      </c>
    </row>
    <row r="766" ht="18.75" spans="1:7">
      <c r="A766" s="472">
        <v>2110507</v>
      </c>
      <c r="B766" s="329" t="s">
        <v>679</v>
      </c>
      <c r="C766" s="359">
        <f>VLOOKUP(A766,'[3]44经开区'!$A$5:$C$1276,3,0)</f>
        <v>0</v>
      </c>
      <c r="D766" s="359">
        <f>VLOOKUP(A766,'[3]44经开区'!$A$4:$D$1276,4,0)</f>
        <v>0</v>
      </c>
      <c r="E766" s="333" t="str">
        <f t="shared" si="41"/>
        <v/>
      </c>
      <c r="F766" s="300" t="str">
        <f t="shared" si="42"/>
        <v>否</v>
      </c>
      <c r="G766" s="178" t="str">
        <f t="shared" si="43"/>
        <v>项</v>
      </c>
    </row>
    <row r="767" ht="18.75" spans="1:7">
      <c r="A767" s="472">
        <v>2110599</v>
      </c>
      <c r="B767" s="329" t="s">
        <v>680</v>
      </c>
      <c r="C767" s="359">
        <f>VLOOKUP(A767,'[3]44经开区'!$A$5:$C$1276,3,0)</f>
        <v>10</v>
      </c>
      <c r="D767" s="359">
        <f>VLOOKUP(A767,'[3]44经开区'!$A$4:$D$1276,4,0)</f>
        <v>0</v>
      </c>
      <c r="E767" s="333">
        <f t="shared" si="41"/>
        <v>-1</v>
      </c>
      <c r="F767" s="300" t="str">
        <f t="shared" si="42"/>
        <v>是</v>
      </c>
      <c r="G767" s="178" t="str">
        <f t="shared" si="43"/>
        <v>项</v>
      </c>
    </row>
    <row r="768" ht="18.75" spans="1:7">
      <c r="A768" s="471">
        <v>21106</v>
      </c>
      <c r="B768" s="325" t="s">
        <v>681</v>
      </c>
      <c r="C768" s="377"/>
      <c r="D768" s="377"/>
      <c r="E768" s="338" t="str">
        <f t="shared" si="41"/>
        <v/>
      </c>
      <c r="F768" s="300" t="str">
        <f t="shared" si="42"/>
        <v>否</v>
      </c>
      <c r="G768" s="178" t="str">
        <f t="shared" si="43"/>
        <v>款</v>
      </c>
    </row>
    <row r="769" ht="18.75" spans="1:7">
      <c r="A769" s="472">
        <v>2110602</v>
      </c>
      <c r="B769" s="329" t="s">
        <v>682</v>
      </c>
      <c r="C769" s="359"/>
      <c r="D769" s="359"/>
      <c r="E769" s="333" t="str">
        <f t="shared" si="41"/>
        <v/>
      </c>
      <c r="F769" s="300" t="str">
        <f t="shared" si="42"/>
        <v>否</v>
      </c>
      <c r="G769" s="178" t="str">
        <f t="shared" si="43"/>
        <v>项</v>
      </c>
    </row>
    <row r="770" ht="18.75" spans="1:7">
      <c r="A770" s="472">
        <v>2110603</v>
      </c>
      <c r="B770" s="329" t="s">
        <v>683</v>
      </c>
      <c r="C770" s="359"/>
      <c r="D770" s="359"/>
      <c r="E770" s="333" t="str">
        <f t="shared" si="41"/>
        <v/>
      </c>
      <c r="F770" s="300" t="str">
        <f t="shared" si="42"/>
        <v>否</v>
      </c>
      <c r="G770" s="178" t="str">
        <f t="shared" si="43"/>
        <v>项</v>
      </c>
    </row>
    <row r="771" ht="18.75" spans="1:7">
      <c r="A771" s="472">
        <v>2110604</v>
      </c>
      <c r="B771" s="329" t="s">
        <v>684</v>
      </c>
      <c r="C771" s="359"/>
      <c r="D771" s="359"/>
      <c r="E771" s="333" t="str">
        <f t="shared" si="41"/>
        <v/>
      </c>
      <c r="F771" s="300" t="str">
        <f t="shared" si="42"/>
        <v>否</v>
      </c>
      <c r="G771" s="178" t="str">
        <f t="shared" si="43"/>
        <v>项</v>
      </c>
    </row>
    <row r="772" ht="18.75" spans="1:7">
      <c r="A772" s="472">
        <v>2110605</v>
      </c>
      <c r="B772" s="329" t="s">
        <v>685</v>
      </c>
      <c r="C772" s="359"/>
      <c r="D772" s="359"/>
      <c r="E772" s="333" t="str">
        <f t="shared" si="41"/>
        <v/>
      </c>
      <c r="F772" s="300" t="str">
        <f t="shared" si="42"/>
        <v>否</v>
      </c>
      <c r="G772" s="178" t="str">
        <f t="shared" si="43"/>
        <v>项</v>
      </c>
    </row>
    <row r="773" ht="18.75" spans="1:7">
      <c r="A773" s="472">
        <v>2110699</v>
      </c>
      <c r="B773" s="329" t="s">
        <v>686</v>
      </c>
      <c r="C773" s="359"/>
      <c r="D773" s="359"/>
      <c r="E773" s="333" t="str">
        <f t="shared" si="41"/>
        <v/>
      </c>
      <c r="F773" s="300" t="str">
        <f t="shared" si="42"/>
        <v>否</v>
      </c>
      <c r="G773" s="178" t="str">
        <f t="shared" si="43"/>
        <v>项</v>
      </c>
    </row>
    <row r="774" ht="18.75" spans="1:7">
      <c r="A774" s="471">
        <v>21107</v>
      </c>
      <c r="B774" s="325" t="s">
        <v>687</v>
      </c>
      <c r="C774" s="377">
        <f>VLOOKUP(A774,'[3]44经开区'!$A$5:$C$1276,3,0)</f>
        <v>0</v>
      </c>
      <c r="D774" s="377">
        <f>VLOOKUP(A774,'[3]44经开区'!$A$4:$D$1276,4,0)</f>
        <v>0</v>
      </c>
      <c r="E774" s="338" t="str">
        <f t="shared" si="41"/>
        <v/>
      </c>
      <c r="F774" s="300" t="str">
        <f t="shared" si="42"/>
        <v>否</v>
      </c>
      <c r="G774" s="178" t="str">
        <f t="shared" si="43"/>
        <v>款</v>
      </c>
    </row>
    <row r="775" ht="18.75" spans="1:7">
      <c r="A775" s="472">
        <v>2110704</v>
      </c>
      <c r="B775" s="329" t="s">
        <v>688</v>
      </c>
      <c r="C775" s="359">
        <f>VLOOKUP(A775,'[3]44经开区'!$A$5:$C$1276,3,0)</f>
        <v>0</v>
      </c>
      <c r="D775" s="359">
        <f>VLOOKUP(A775,'[3]44经开区'!$A$4:$D$1276,4,0)</f>
        <v>0</v>
      </c>
      <c r="E775" s="333" t="str">
        <f t="shared" si="41"/>
        <v/>
      </c>
      <c r="F775" s="300" t="str">
        <f t="shared" si="42"/>
        <v>否</v>
      </c>
      <c r="G775" s="178" t="str">
        <f t="shared" si="43"/>
        <v>项</v>
      </c>
    </row>
    <row r="776" ht="18.75" spans="1:7">
      <c r="A776" s="472">
        <v>2110799</v>
      </c>
      <c r="B776" s="329" t="s">
        <v>689</v>
      </c>
      <c r="C776" s="359">
        <f>VLOOKUP(A776,'[3]44经开区'!$A$5:$C$1276,3,0)</f>
        <v>0</v>
      </c>
      <c r="D776" s="359">
        <f>VLOOKUP(A776,'[3]44经开区'!$A$4:$D$1276,4,0)</f>
        <v>0</v>
      </c>
      <c r="E776" s="333" t="str">
        <f t="shared" si="41"/>
        <v/>
      </c>
      <c r="F776" s="300" t="str">
        <f t="shared" si="42"/>
        <v>否</v>
      </c>
      <c r="G776" s="178" t="str">
        <f t="shared" si="43"/>
        <v>项</v>
      </c>
    </row>
    <row r="777" ht="18.75" spans="1:7">
      <c r="A777" s="471">
        <v>21108</v>
      </c>
      <c r="B777" s="325" t="s">
        <v>690</v>
      </c>
      <c r="C777" s="377">
        <f>VLOOKUP(A777,'[3]44经开区'!$A$5:$C$1276,3,0)</f>
        <v>0</v>
      </c>
      <c r="D777" s="377">
        <f>VLOOKUP(A777,'[3]44经开区'!$A$4:$D$1276,4,0)</f>
        <v>0</v>
      </c>
      <c r="E777" s="338" t="str">
        <f t="shared" si="41"/>
        <v/>
      </c>
      <c r="F777" s="300" t="str">
        <f t="shared" si="42"/>
        <v>否</v>
      </c>
      <c r="G777" s="178" t="str">
        <f t="shared" si="43"/>
        <v>款</v>
      </c>
    </row>
    <row r="778" ht="18.75" spans="1:7">
      <c r="A778" s="472">
        <v>2110804</v>
      </c>
      <c r="B778" s="329" t="s">
        <v>691</v>
      </c>
      <c r="C778" s="359">
        <f>VLOOKUP(A778,'[3]44经开区'!$A$5:$C$1276,3,0)</f>
        <v>0</v>
      </c>
      <c r="D778" s="359">
        <f>VLOOKUP(A778,'[3]44经开区'!$A$4:$D$1276,4,0)</f>
        <v>0</v>
      </c>
      <c r="E778" s="333" t="str">
        <f t="shared" ref="E778:E841" si="44">IF(C778&gt;0,D778/C778-1,IF(C778&lt;0,-(D778/C778-1),""))</f>
        <v/>
      </c>
      <c r="F778" s="300" t="str">
        <f t="shared" si="42"/>
        <v>否</v>
      </c>
      <c r="G778" s="178" t="str">
        <f t="shared" si="43"/>
        <v>项</v>
      </c>
    </row>
    <row r="779" ht="18.75" spans="1:7">
      <c r="A779" s="472">
        <v>2110899</v>
      </c>
      <c r="B779" s="329" t="s">
        <v>692</v>
      </c>
      <c r="C779" s="359">
        <f>VLOOKUP(A779,'[3]44经开区'!$A$5:$C$1276,3,0)</f>
        <v>0</v>
      </c>
      <c r="D779" s="359">
        <f>VLOOKUP(A779,'[3]44经开区'!$A$4:$D$1276,4,0)</f>
        <v>0</v>
      </c>
      <c r="E779" s="333" t="str">
        <f t="shared" si="44"/>
        <v/>
      </c>
      <c r="F779" s="300" t="str">
        <f t="shared" si="42"/>
        <v>否</v>
      </c>
      <c r="G779" s="178" t="str">
        <f t="shared" si="43"/>
        <v>项</v>
      </c>
    </row>
    <row r="780" ht="18.75" spans="1:7">
      <c r="A780" s="471">
        <v>21109</v>
      </c>
      <c r="B780" s="325" t="s">
        <v>693</v>
      </c>
      <c r="C780" s="377">
        <f>VLOOKUP(A780,'[3]44经开区'!$A$5:$C$1276,3,0)</f>
        <v>0</v>
      </c>
      <c r="D780" s="377">
        <f>VLOOKUP(A780,'[3]44经开区'!$A$4:$D$1276,4,0)</f>
        <v>0</v>
      </c>
      <c r="E780" s="338" t="str">
        <f t="shared" si="44"/>
        <v/>
      </c>
      <c r="F780" s="300" t="str">
        <f t="shared" si="42"/>
        <v>否</v>
      </c>
      <c r="G780" s="178" t="str">
        <f t="shared" si="43"/>
        <v>款</v>
      </c>
    </row>
    <row r="781" ht="18.75" spans="1:7">
      <c r="A781" s="475">
        <v>2110901</v>
      </c>
      <c r="B781" s="480" t="s">
        <v>694</v>
      </c>
      <c r="C781" s="359">
        <f>VLOOKUP(A781,'[3]44经开区'!$A$5:$C$1276,3,0)</f>
        <v>0</v>
      </c>
      <c r="D781" s="359">
        <f>VLOOKUP(A781,'[3]44经开区'!$A$4:$D$1276,4,0)</f>
        <v>0</v>
      </c>
      <c r="E781" s="333" t="str">
        <f t="shared" si="44"/>
        <v/>
      </c>
      <c r="F781" s="300" t="str">
        <f t="shared" si="42"/>
        <v>否</v>
      </c>
      <c r="G781" s="178" t="str">
        <f t="shared" si="43"/>
        <v>项</v>
      </c>
    </row>
    <row r="782" ht="18.75" spans="1:7">
      <c r="A782" s="471">
        <v>21110</v>
      </c>
      <c r="B782" s="325" t="s">
        <v>695</v>
      </c>
      <c r="C782" s="377">
        <f>VLOOKUP(A782,'[3]44经开区'!$A$5:$C$1276,3,0)</f>
        <v>29</v>
      </c>
      <c r="D782" s="377">
        <f>VLOOKUP(A782,'[3]44经开区'!$A$4:$D$1276,4,0)</f>
        <v>0</v>
      </c>
      <c r="E782" s="338">
        <f t="shared" si="44"/>
        <v>-1</v>
      </c>
      <c r="F782" s="300" t="str">
        <f t="shared" si="42"/>
        <v>是</v>
      </c>
      <c r="G782" s="178" t="str">
        <f t="shared" si="43"/>
        <v>款</v>
      </c>
    </row>
    <row r="783" ht="18.75" spans="1:7">
      <c r="A783" s="475">
        <v>2111001</v>
      </c>
      <c r="B783" s="480" t="s">
        <v>696</v>
      </c>
      <c r="C783" s="359">
        <f>VLOOKUP(A783,'[3]44经开区'!$A$5:$C$1276,3,0)</f>
        <v>29</v>
      </c>
      <c r="D783" s="359">
        <f>VLOOKUP(A783,'[3]44经开区'!$A$4:$D$1276,4,0)</f>
        <v>0</v>
      </c>
      <c r="E783" s="333">
        <f t="shared" si="44"/>
        <v>-1</v>
      </c>
      <c r="F783" s="300" t="str">
        <f t="shared" si="42"/>
        <v>是</v>
      </c>
      <c r="G783" s="178" t="str">
        <f t="shared" si="43"/>
        <v>项</v>
      </c>
    </row>
    <row r="784" ht="18.75" spans="1:7">
      <c r="A784" s="471">
        <v>21111</v>
      </c>
      <c r="B784" s="325" t="s">
        <v>697</v>
      </c>
      <c r="C784" s="377">
        <f>VLOOKUP(A784,'[3]44经开区'!$A$5:$C$1276,3,0)</f>
        <v>0</v>
      </c>
      <c r="D784" s="377">
        <f>VLOOKUP(A784,'[3]44经开区'!$A$4:$D$1276,4,0)</f>
        <v>0</v>
      </c>
      <c r="E784" s="338" t="str">
        <f t="shared" si="44"/>
        <v/>
      </c>
      <c r="F784" s="300" t="str">
        <f t="shared" si="42"/>
        <v>否</v>
      </c>
      <c r="G784" s="178" t="str">
        <f t="shared" si="43"/>
        <v>款</v>
      </c>
    </row>
    <row r="785" ht="18.75" spans="1:7">
      <c r="A785" s="472">
        <v>2111101</v>
      </c>
      <c r="B785" s="329" t="s">
        <v>698</v>
      </c>
      <c r="C785" s="359">
        <f>VLOOKUP(A785,'[3]44经开区'!$A$5:$C$1276,3,0)</f>
        <v>0</v>
      </c>
      <c r="D785" s="359">
        <f>VLOOKUP(A785,'[3]44经开区'!$A$4:$D$1276,4,0)</f>
        <v>0</v>
      </c>
      <c r="E785" s="333" t="str">
        <f t="shared" si="44"/>
        <v/>
      </c>
      <c r="F785" s="300" t="str">
        <f t="shared" si="42"/>
        <v>否</v>
      </c>
      <c r="G785" s="178" t="str">
        <f t="shared" si="43"/>
        <v>项</v>
      </c>
    </row>
    <row r="786" ht="18.75" spans="1:7">
      <c r="A786" s="472">
        <v>2111102</v>
      </c>
      <c r="B786" s="329" t="s">
        <v>699</v>
      </c>
      <c r="C786" s="359">
        <f>VLOOKUP(A786,'[3]44经开区'!$A$5:$C$1276,3,0)</f>
        <v>0</v>
      </c>
      <c r="D786" s="359">
        <f>VLOOKUP(A786,'[3]44经开区'!$A$4:$D$1276,4,0)</f>
        <v>0</v>
      </c>
      <c r="E786" s="333" t="str">
        <f t="shared" si="44"/>
        <v/>
      </c>
      <c r="F786" s="300" t="str">
        <f t="shared" si="42"/>
        <v>否</v>
      </c>
      <c r="G786" s="178" t="str">
        <f t="shared" si="43"/>
        <v>项</v>
      </c>
    </row>
    <row r="787" ht="18.75" spans="1:7">
      <c r="A787" s="472">
        <v>2111103</v>
      </c>
      <c r="B787" s="329" t="s">
        <v>700</v>
      </c>
      <c r="C787" s="359">
        <f>VLOOKUP(A787,'[3]44经开区'!$A$5:$C$1276,3,0)</f>
        <v>0</v>
      </c>
      <c r="D787" s="359">
        <f>VLOOKUP(A787,'[3]44经开区'!$A$4:$D$1276,4,0)</f>
        <v>0</v>
      </c>
      <c r="E787" s="333" t="str">
        <f t="shared" si="44"/>
        <v/>
      </c>
      <c r="F787" s="300" t="str">
        <f t="shared" si="42"/>
        <v>否</v>
      </c>
      <c r="G787" s="178" t="str">
        <f t="shared" si="43"/>
        <v>项</v>
      </c>
    </row>
    <row r="788" ht="18.75" spans="1:7">
      <c r="A788" s="472">
        <v>2111104</v>
      </c>
      <c r="B788" s="329" t="s">
        <v>701</v>
      </c>
      <c r="C788" s="359">
        <f>VLOOKUP(A788,'[3]44经开区'!$A$5:$C$1276,3,0)</f>
        <v>0</v>
      </c>
      <c r="D788" s="359">
        <f>VLOOKUP(A788,'[3]44经开区'!$A$4:$D$1276,4,0)</f>
        <v>0</v>
      </c>
      <c r="E788" s="333" t="str">
        <f t="shared" si="44"/>
        <v/>
      </c>
      <c r="F788" s="300" t="str">
        <f t="shared" si="42"/>
        <v>否</v>
      </c>
      <c r="G788" s="178" t="str">
        <f t="shared" si="43"/>
        <v>项</v>
      </c>
    </row>
    <row r="789" ht="18.75" spans="1:7">
      <c r="A789" s="472">
        <v>2111199</v>
      </c>
      <c r="B789" s="329" t="s">
        <v>702</v>
      </c>
      <c r="C789" s="359">
        <f>VLOOKUP(A789,'[3]44经开区'!$A$5:$C$1276,3,0)</f>
        <v>0</v>
      </c>
      <c r="D789" s="359">
        <f>VLOOKUP(A789,'[3]44经开区'!$A$4:$D$1276,4,0)</f>
        <v>0</v>
      </c>
      <c r="E789" s="333" t="str">
        <f t="shared" si="44"/>
        <v/>
      </c>
      <c r="F789" s="300" t="str">
        <f t="shared" si="42"/>
        <v>否</v>
      </c>
      <c r="G789" s="178" t="str">
        <f t="shared" si="43"/>
        <v>项</v>
      </c>
    </row>
    <row r="790" ht="18.75" spans="1:7">
      <c r="A790" s="471">
        <v>21112</v>
      </c>
      <c r="B790" s="325" t="s">
        <v>703</v>
      </c>
      <c r="C790" s="377">
        <f>VLOOKUP(A790,'[3]44经开区'!$A$5:$C$1276,3,0)</f>
        <v>0</v>
      </c>
      <c r="D790" s="377">
        <f>VLOOKUP(A790,'[3]44经开区'!$A$4:$D$1276,4,0)</f>
        <v>0</v>
      </c>
      <c r="E790" s="338" t="str">
        <f t="shared" si="44"/>
        <v/>
      </c>
      <c r="F790" s="300" t="str">
        <f t="shared" si="42"/>
        <v>否</v>
      </c>
      <c r="G790" s="178" t="str">
        <f t="shared" si="43"/>
        <v>款</v>
      </c>
    </row>
    <row r="791" ht="18.75" spans="1:7">
      <c r="A791" s="477">
        <v>2111201</v>
      </c>
      <c r="B791" s="329" t="s">
        <v>704</v>
      </c>
      <c r="C791" s="359">
        <f>VLOOKUP(A791,'[3]44经开区'!$A$5:$C$1276,3,0)</f>
        <v>0</v>
      </c>
      <c r="D791" s="359">
        <f>VLOOKUP(A791,'[3]44经开区'!$A$4:$D$1276,4,0)</f>
        <v>0</v>
      </c>
      <c r="E791" s="333" t="str">
        <f t="shared" si="44"/>
        <v/>
      </c>
      <c r="F791" s="300" t="str">
        <f t="shared" si="42"/>
        <v>否</v>
      </c>
      <c r="G791" s="178" t="str">
        <f t="shared" si="43"/>
        <v>项</v>
      </c>
    </row>
    <row r="792" ht="18.75" spans="1:7">
      <c r="A792" s="471">
        <v>21113</v>
      </c>
      <c r="B792" s="325" t="s">
        <v>705</v>
      </c>
      <c r="C792" s="377">
        <f>VLOOKUP(A792,'[3]44经开区'!$A$5:$C$1276,3,0)</f>
        <v>0</v>
      </c>
      <c r="D792" s="377">
        <f>VLOOKUP(A792,'[3]44经开区'!$A$4:$D$1276,4,0)</f>
        <v>200</v>
      </c>
      <c r="E792" s="338" t="str">
        <f t="shared" si="44"/>
        <v/>
      </c>
      <c r="F792" s="300" t="str">
        <f t="shared" si="42"/>
        <v>是</v>
      </c>
      <c r="G792" s="178" t="str">
        <f t="shared" si="43"/>
        <v>款</v>
      </c>
    </row>
    <row r="793" ht="18.75" spans="1:7">
      <c r="A793" s="477">
        <v>2111301</v>
      </c>
      <c r="B793" s="329" t="s">
        <v>706</v>
      </c>
      <c r="C793" s="359">
        <f>VLOOKUP(A793,'[3]44经开区'!$A$5:$C$1276,3,0)</f>
        <v>0</v>
      </c>
      <c r="D793" s="359">
        <f>VLOOKUP(A793,'[3]44经开区'!$A$4:$D$1276,4,0)</f>
        <v>200</v>
      </c>
      <c r="E793" s="333" t="str">
        <f t="shared" si="44"/>
        <v/>
      </c>
      <c r="F793" s="300" t="str">
        <f t="shared" si="42"/>
        <v>是</v>
      </c>
      <c r="G793" s="178" t="str">
        <f t="shared" si="43"/>
        <v>项</v>
      </c>
    </row>
    <row r="794" ht="18.75" spans="1:7">
      <c r="A794" s="471">
        <v>21114</v>
      </c>
      <c r="B794" s="325" t="s">
        <v>707</v>
      </c>
      <c r="C794" s="377">
        <f>VLOOKUP(A794,'[3]44经开区'!$A$5:$C$1276,3,0)</f>
        <v>0</v>
      </c>
      <c r="D794" s="377">
        <f>VLOOKUP(A794,'[3]44经开区'!$A$4:$D$1276,4,0)</f>
        <v>0</v>
      </c>
      <c r="E794" s="338" t="str">
        <f t="shared" si="44"/>
        <v/>
      </c>
      <c r="F794" s="300" t="str">
        <f t="shared" si="42"/>
        <v>否</v>
      </c>
      <c r="G794" s="178" t="str">
        <f t="shared" si="43"/>
        <v>款</v>
      </c>
    </row>
    <row r="795" ht="18.75" spans="1:7">
      <c r="A795" s="472">
        <v>2111401</v>
      </c>
      <c r="B795" s="329" t="s">
        <v>137</v>
      </c>
      <c r="C795" s="359">
        <f>VLOOKUP(A795,'[3]44经开区'!$A$5:$C$1276,3,0)</f>
        <v>0</v>
      </c>
      <c r="D795" s="359">
        <f>VLOOKUP(A795,'[3]44经开区'!$A$4:$D$1276,4,0)</f>
        <v>0</v>
      </c>
      <c r="E795" s="333" t="str">
        <f t="shared" si="44"/>
        <v/>
      </c>
      <c r="F795" s="300" t="str">
        <f t="shared" si="42"/>
        <v>否</v>
      </c>
      <c r="G795" s="178" t="str">
        <f t="shared" si="43"/>
        <v>项</v>
      </c>
    </row>
    <row r="796" ht="18.75" spans="1:7">
      <c r="A796" s="472">
        <v>2111402</v>
      </c>
      <c r="B796" s="329" t="s">
        <v>138</v>
      </c>
      <c r="C796" s="359">
        <f>VLOOKUP(A796,'[3]44经开区'!$A$5:$C$1276,3,0)</f>
        <v>0</v>
      </c>
      <c r="D796" s="359">
        <f>VLOOKUP(A796,'[3]44经开区'!$A$4:$D$1276,4,0)</f>
        <v>0</v>
      </c>
      <c r="E796" s="333" t="str">
        <f t="shared" si="44"/>
        <v/>
      </c>
      <c r="F796" s="300" t="str">
        <f t="shared" si="42"/>
        <v>否</v>
      </c>
      <c r="G796" s="178" t="str">
        <f t="shared" si="43"/>
        <v>项</v>
      </c>
    </row>
    <row r="797" ht="18.75" spans="1:7">
      <c r="A797" s="472">
        <v>2111403</v>
      </c>
      <c r="B797" s="329" t="s">
        <v>139</v>
      </c>
      <c r="C797" s="359">
        <f>VLOOKUP(A797,'[3]44经开区'!$A$5:$C$1276,3,0)</f>
        <v>0</v>
      </c>
      <c r="D797" s="359">
        <f>VLOOKUP(A797,'[3]44经开区'!$A$4:$D$1276,4,0)</f>
        <v>0</v>
      </c>
      <c r="E797" s="333" t="str">
        <f t="shared" si="44"/>
        <v/>
      </c>
      <c r="F797" s="300" t="str">
        <f t="shared" si="42"/>
        <v>否</v>
      </c>
      <c r="G797" s="178" t="str">
        <f t="shared" si="43"/>
        <v>项</v>
      </c>
    </row>
    <row r="798" ht="18.75" spans="1:7">
      <c r="A798" s="472">
        <v>2111406</v>
      </c>
      <c r="B798" s="329" t="s">
        <v>708</v>
      </c>
      <c r="C798" s="359">
        <f>VLOOKUP(A798,'[3]44经开区'!$A$5:$C$1276,3,0)</f>
        <v>0</v>
      </c>
      <c r="D798" s="359">
        <f>VLOOKUP(A798,'[3]44经开区'!$A$4:$D$1276,4,0)</f>
        <v>0</v>
      </c>
      <c r="E798" s="333" t="str">
        <f t="shared" si="44"/>
        <v/>
      </c>
      <c r="F798" s="300" t="str">
        <f t="shared" si="42"/>
        <v>否</v>
      </c>
      <c r="G798" s="178" t="str">
        <f t="shared" si="43"/>
        <v>项</v>
      </c>
    </row>
    <row r="799" ht="18.75" spans="1:7">
      <c r="A799" s="472">
        <v>2111407</v>
      </c>
      <c r="B799" s="329" t="s">
        <v>709</v>
      </c>
      <c r="C799" s="359">
        <f>VLOOKUP(A799,'[3]44经开区'!$A$5:$C$1276,3,0)</f>
        <v>0</v>
      </c>
      <c r="D799" s="359">
        <f>VLOOKUP(A799,'[3]44经开区'!$A$4:$D$1276,4,0)</f>
        <v>0</v>
      </c>
      <c r="E799" s="333" t="str">
        <f t="shared" si="44"/>
        <v/>
      </c>
      <c r="F799" s="300" t="str">
        <f t="shared" si="42"/>
        <v>否</v>
      </c>
      <c r="G799" s="178" t="str">
        <f t="shared" si="43"/>
        <v>项</v>
      </c>
    </row>
    <row r="800" ht="18.75" spans="1:7">
      <c r="A800" s="472">
        <v>2111408</v>
      </c>
      <c r="B800" s="329" t="s">
        <v>710</v>
      </c>
      <c r="C800" s="359">
        <f>VLOOKUP(A800,'[3]44经开区'!$A$5:$C$1276,3,0)</f>
        <v>0</v>
      </c>
      <c r="D800" s="359">
        <f>VLOOKUP(A800,'[3]44经开区'!$A$4:$D$1276,4,0)</f>
        <v>0</v>
      </c>
      <c r="E800" s="333" t="str">
        <f t="shared" si="44"/>
        <v/>
      </c>
      <c r="F800" s="300" t="str">
        <f t="shared" si="42"/>
        <v>否</v>
      </c>
      <c r="G800" s="178" t="str">
        <f t="shared" si="43"/>
        <v>项</v>
      </c>
    </row>
    <row r="801" ht="18.75" spans="1:7">
      <c r="A801" s="472">
        <v>2111411</v>
      </c>
      <c r="B801" s="329" t="s">
        <v>178</v>
      </c>
      <c r="C801" s="359">
        <f>VLOOKUP(A801,'[3]44经开区'!$A$5:$C$1276,3,0)</f>
        <v>0</v>
      </c>
      <c r="D801" s="359">
        <f>VLOOKUP(A801,'[3]44经开区'!$A$4:$D$1276,4,0)</f>
        <v>0</v>
      </c>
      <c r="E801" s="333" t="str">
        <f t="shared" si="44"/>
        <v/>
      </c>
      <c r="F801" s="300" t="str">
        <f t="shared" si="42"/>
        <v>否</v>
      </c>
      <c r="G801" s="178" t="str">
        <f t="shared" si="43"/>
        <v>项</v>
      </c>
    </row>
    <row r="802" ht="18.75" spans="1:7">
      <c r="A802" s="472">
        <v>2111413</v>
      </c>
      <c r="B802" s="329" t="s">
        <v>711</v>
      </c>
      <c r="C802" s="359">
        <f>VLOOKUP(A802,'[3]44经开区'!$A$5:$C$1276,3,0)</f>
        <v>0</v>
      </c>
      <c r="D802" s="359">
        <f>VLOOKUP(A802,'[3]44经开区'!$A$4:$D$1276,4,0)</f>
        <v>0</v>
      </c>
      <c r="E802" s="333" t="str">
        <f t="shared" si="44"/>
        <v/>
      </c>
      <c r="F802" s="300" t="str">
        <f t="shared" si="42"/>
        <v>否</v>
      </c>
      <c r="G802" s="178" t="str">
        <f t="shared" si="43"/>
        <v>项</v>
      </c>
    </row>
    <row r="803" ht="18.75" spans="1:7">
      <c r="A803" s="472">
        <v>2111450</v>
      </c>
      <c r="B803" s="329" t="s">
        <v>146</v>
      </c>
      <c r="C803" s="359">
        <f>VLOOKUP(A803,'[3]44经开区'!$A$5:$C$1276,3,0)</f>
        <v>0</v>
      </c>
      <c r="D803" s="359">
        <f>VLOOKUP(A803,'[3]44经开区'!$A$4:$D$1276,4,0)</f>
        <v>0</v>
      </c>
      <c r="E803" s="333" t="str">
        <f t="shared" si="44"/>
        <v/>
      </c>
      <c r="F803" s="300" t="str">
        <f t="shared" si="42"/>
        <v>否</v>
      </c>
      <c r="G803" s="178" t="str">
        <f t="shared" si="43"/>
        <v>项</v>
      </c>
    </row>
    <row r="804" ht="18.75" spans="1:7">
      <c r="A804" s="472">
        <v>2111499</v>
      </c>
      <c r="B804" s="329" t="s">
        <v>712</v>
      </c>
      <c r="C804" s="359">
        <f>VLOOKUP(A804,'[3]44经开区'!$A$5:$C$1276,3,0)</f>
        <v>0</v>
      </c>
      <c r="D804" s="359">
        <f>VLOOKUP(A804,'[3]44经开区'!$A$4:$D$1276,4,0)</f>
        <v>0</v>
      </c>
      <c r="E804" s="333" t="str">
        <f t="shared" si="44"/>
        <v/>
      </c>
      <c r="F804" s="300" t="str">
        <f t="shared" si="42"/>
        <v>否</v>
      </c>
      <c r="G804" s="178" t="str">
        <f t="shared" si="43"/>
        <v>项</v>
      </c>
    </row>
    <row r="805" ht="18.75" spans="1:7">
      <c r="A805" s="471">
        <v>21199</v>
      </c>
      <c r="B805" s="325" t="s">
        <v>713</v>
      </c>
      <c r="C805" s="377">
        <f>VLOOKUP(A805,'[3]44经开区'!$A$5:$C$1276,3,0)</f>
        <v>10</v>
      </c>
      <c r="D805" s="377">
        <f>VLOOKUP(A805,'[3]44经开区'!$A$4:$D$1276,4,0)</f>
        <v>0</v>
      </c>
      <c r="E805" s="338">
        <f t="shared" si="44"/>
        <v>-1</v>
      </c>
      <c r="F805" s="300" t="str">
        <f t="shared" si="42"/>
        <v>是</v>
      </c>
      <c r="G805" s="178" t="str">
        <f t="shared" si="43"/>
        <v>款</v>
      </c>
    </row>
    <row r="806" ht="18.75" spans="1:7">
      <c r="A806" s="479">
        <v>2119999</v>
      </c>
      <c r="B806" s="483" t="s">
        <v>714</v>
      </c>
      <c r="C806" s="359">
        <f>VLOOKUP(A806,'[3]44经开区'!$A$5:$C$1276,3,0)</f>
        <v>10</v>
      </c>
      <c r="D806" s="359">
        <f>VLOOKUP(A806,'[3]44经开区'!$A$4:$D$1276,4,0)</f>
        <v>0</v>
      </c>
      <c r="E806" s="333">
        <f t="shared" si="44"/>
        <v>-1</v>
      </c>
      <c r="F806" s="300" t="str">
        <f t="shared" si="42"/>
        <v>是</v>
      </c>
      <c r="G806" s="178" t="str">
        <f t="shared" si="43"/>
        <v>项</v>
      </c>
    </row>
    <row r="807" ht="18.75" spans="1:7">
      <c r="A807" s="471">
        <v>212</v>
      </c>
      <c r="B807" s="325" t="s">
        <v>91</v>
      </c>
      <c r="C807" s="377">
        <f>VLOOKUP(A807,'[3]44经开区'!$A$5:$C$1276,3,0)</f>
        <v>21378</v>
      </c>
      <c r="D807" s="377">
        <f>VLOOKUP(A807,'[3]44经开区'!$A$4:$D$1276,4,0)</f>
        <v>30106</v>
      </c>
      <c r="E807" s="338">
        <f t="shared" si="44"/>
        <v>0.408</v>
      </c>
      <c r="F807" s="300" t="str">
        <f t="shared" si="42"/>
        <v>是</v>
      </c>
      <c r="G807" s="178" t="str">
        <f t="shared" si="43"/>
        <v>类</v>
      </c>
    </row>
    <row r="808" ht="18.75" spans="1:7">
      <c r="A808" s="471">
        <v>21201</v>
      </c>
      <c r="B808" s="325" t="s">
        <v>715</v>
      </c>
      <c r="C808" s="377">
        <f>VLOOKUP(A808,'[3]44经开区'!$A$5:$C$1276,3,0)</f>
        <v>881</v>
      </c>
      <c r="D808" s="377">
        <f>VLOOKUP(A808,'[3]44经开区'!$A$4:$D$1276,4,0)</f>
        <v>2513</v>
      </c>
      <c r="E808" s="338">
        <f t="shared" si="44"/>
        <v>1.852</v>
      </c>
      <c r="F808" s="300" t="str">
        <f t="shared" si="42"/>
        <v>是</v>
      </c>
      <c r="G808" s="178" t="str">
        <f t="shared" si="43"/>
        <v>款</v>
      </c>
    </row>
    <row r="809" ht="18.75" spans="1:7">
      <c r="A809" s="472">
        <v>2120101</v>
      </c>
      <c r="B809" s="329" t="s">
        <v>137</v>
      </c>
      <c r="C809" s="359">
        <f>VLOOKUP(A809,'[3]44经开区'!$A$5:$C$1276,3,0)</f>
        <v>449</v>
      </c>
      <c r="D809" s="359">
        <f>VLOOKUP(A809,'[3]44经开区'!$A$4:$D$1276,4,0)</f>
        <v>908</v>
      </c>
      <c r="E809" s="333">
        <f t="shared" si="44"/>
        <v>1.022</v>
      </c>
      <c r="F809" s="300" t="str">
        <f t="shared" si="42"/>
        <v>是</v>
      </c>
      <c r="G809" s="178" t="str">
        <f t="shared" si="43"/>
        <v>项</v>
      </c>
    </row>
    <row r="810" ht="18.75" spans="1:7">
      <c r="A810" s="472">
        <v>2120102</v>
      </c>
      <c r="B810" s="329" t="s">
        <v>138</v>
      </c>
      <c r="C810" s="359">
        <f>VLOOKUP(A810,'[3]44经开区'!$A$5:$C$1276,3,0)</f>
        <v>12</v>
      </c>
      <c r="D810" s="359">
        <f>VLOOKUP(A810,'[3]44经开区'!$A$4:$D$1276,4,0)</f>
        <v>0</v>
      </c>
      <c r="E810" s="333">
        <f t="shared" si="44"/>
        <v>-1</v>
      </c>
      <c r="F810" s="300" t="str">
        <f t="shared" si="42"/>
        <v>是</v>
      </c>
      <c r="G810" s="178" t="str">
        <f t="shared" si="43"/>
        <v>项</v>
      </c>
    </row>
    <row r="811" ht="18.75" spans="1:7">
      <c r="A811" s="472">
        <v>2120103</v>
      </c>
      <c r="B811" s="329" t="s">
        <v>139</v>
      </c>
      <c r="C811" s="359">
        <f>VLOOKUP(A811,'[3]44经开区'!$A$5:$C$1276,3,0)</f>
        <v>0</v>
      </c>
      <c r="D811" s="359">
        <f>VLOOKUP(A811,'[3]44经开区'!$A$4:$D$1276,4,0)</f>
        <v>0</v>
      </c>
      <c r="E811" s="333" t="str">
        <f t="shared" si="44"/>
        <v/>
      </c>
      <c r="F811" s="300" t="str">
        <f t="shared" si="42"/>
        <v>否</v>
      </c>
      <c r="G811" s="178" t="str">
        <f t="shared" si="43"/>
        <v>项</v>
      </c>
    </row>
    <row r="812" ht="18.75" spans="1:7">
      <c r="A812" s="472">
        <v>2120104</v>
      </c>
      <c r="B812" s="329" t="s">
        <v>716</v>
      </c>
      <c r="C812" s="359">
        <f>VLOOKUP(A812,'[3]44经开区'!$A$5:$C$1276,3,0)</f>
        <v>400</v>
      </c>
      <c r="D812" s="359">
        <f>VLOOKUP(A812,'[3]44经开区'!$A$4:$D$1276,4,0)</f>
        <v>510</v>
      </c>
      <c r="E812" s="333">
        <f t="shared" si="44"/>
        <v>0.275</v>
      </c>
      <c r="F812" s="300" t="str">
        <f t="shared" si="42"/>
        <v>是</v>
      </c>
      <c r="G812" s="178" t="str">
        <f t="shared" si="43"/>
        <v>项</v>
      </c>
    </row>
    <row r="813" ht="18.75" spans="1:7">
      <c r="A813" s="472">
        <v>2120105</v>
      </c>
      <c r="B813" s="329" t="s">
        <v>717</v>
      </c>
      <c r="C813" s="359">
        <f>VLOOKUP(A813,'[3]44经开区'!$A$5:$C$1276,3,0)</f>
        <v>0</v>
      </c>
      <c r="D813" s="359">
        <f>VLOOKUP(A813,'[3]44经开区'!$A$4:$D$1276,4,0)</f>
        <v>0</v>
      </c>
      <c r="E813" s="333" t="str">
        <f t="shared" si="44"/>
        <v/>
      </c>
      <c r="F813" s="300" t="str">
        <f t="shared" si="42"/>
        <v>否</v>
      </c>
      <c r="G813" s="178" t="str">
        <f t="shared" si="43"/>
        <v>项</v>
      </c>
    </row>
    <row r="814" ht="18.75" spans="1:7">
      <c r="A814" s="472">
        <v>2120106</v>
      </c>
      <c r="B814" s="329" t="s">
        <v>718</v>
      </c>
      <c r="C814" s="359">
        <f>VLOOKUP(A814,'[3]44经开区'!$A$5:$C$1276,3,0)</f>
        <v>20</v>
      </c>
      <c r="D814" s="359">
        <f>VLOOKUP(A814,'[3]44经开区'!$A$4:$D$1276,4,0)</f>
        <v>60</v>
      </c>
      <c r="E814" s="333">
        <f t="shared" si="44"/>
        <v>2</v>
      </c>
      <c r="F814" s="300" t="str">
        <f t="shared" si="42"/>
        <v>是</v>
      </c>
      <c r="G814" s="178" t="str">
        <f t="shared" si="43"/>
        <v>项</v>
      </c>
    </row>
    <row r="815" ht="18.75" spans="1:7">
      <c r="A815" s="472">
        <v>2120107</v>
      </c>
      <c r="B815" s="329" t="s">
        <v>719</v>
      </c>
      <c r="C815" s="359">
        <f>VLOOKUP(A815,'[3]44经开区'!$A$5:$C$1276,3,0)</f>
        <v>0</v>
      </c>
      <c r="D815" s="359">
        <f>VLOOKUP(A815,'[3]44经开区'!$A$4:$D$1276,4,0)</f>
        <v>0</v>
      </c>
      <c r="E815" s="333" t="str">
        <f t="shared" si="44"/>
        <v/>
      </c>
      <c r="F815" s="300" t="str">
        <f t="shared" si="42"/>
        <v>否</v>
      </c>
      <c r="G815" s="178" t="str">
        <f t="shared" si="43"/>
        <v>项</v>
      </c>
    </row>
    <row r="816" ht="18.75" spans="1:7">
      <c r="A816" s="472">
        <v>2120109</v>
      </c>
      <c r="B816" s="329" t="s">
        <v>720</v>
      </c>
      <c r="C816" s="359">
        <f>VLOOKUP(A816,'[3]44经开区'!$A$5:$C$1276,3,0)</f>
        <v>0</v>
      </c>
      <c r="D816" s="359">
        <f>VLOOKUP(A816,'[3]44经开区'!$A$4:$D$1276,4,0)</f>
        <v>0</v>
      </c>
      <c r="E816" s="333" t="str">
        <f t="shared" si="44"/>
        <v/>
      </c>
      <c r="F816" s="300" t="str">
        <f t="shared" si="42"/>
        <v>否</v>
      </c>
      <c r="G816" s="178" t="str">
        <f t="shared" si="43"/>
        <v>项</v>
      </c>
    </row>
    <row r="817" ht="18.75" spans="1:7">
      <c r="A817" s="472">
        <v>2120110</v>
      </c>
      <c r="B817" s="329" t="s">
        <v>721</v>
      </c>
      <c r="C817" s="359">
        <f>VLOOKUP(A817,'[3]44经开区'!$A$5:$C$1276,3,0)</f>
        <v>0</v>
      </c>
      <c r="D817" s="359">
        <f>VLOOKUP(A817,'[3]44经开区'!$A$4:$D$1276,4,0)</f>
        <v>0</v>
      </c>
      <c r="E817" s="333" t="str">
        <f t="shared" si="44"/>
        <v/>
      </c>
      <c r="F817" s="300" t="str">
        <f t="shared" si="42"/>
        <v>否</v>
      </c>
      <c r="G817" s="178" t="str">
        <f t="shared" si="43"/>
        <v>项</v>
      </c>
    </row>
    <row r="818" ht="18.75" spans="1:7">
      <c r="A818" s="472">
        <v>2120199</v>
      </c>
      <c r="B818" s="329" t="s">
        <v>722</v>
      </c>
      <c r="C818" s="359">
        <f>VLOOKUP(A818,'[3]44经开区'!$A$5:$C$1276,3,0)</f>
        <v>0</v>
      </c>
      <c r="D818" s="359">
        <f>VLOOKUP(A818,'[3]44经开区'!$A$4:$D$1276,4,0)</f>
        <v>1035</v>
      </c>
      <c r="E818" s="333" t="str">
        <f t="shared" si="44"/>
        <v/>
      </c>
      <c r="F818" s="300" t="str">
        <f t="shared" si="42"/>
        <v>是</v>
      </c>
      <c r="G818" s="178" t="str">
        <f t="shared" si="43"/>
        <v>项</v>
      </c>
    </row>
    <row r="819" ht="18.75" spans="1:7">
      <c r="A819" s="471">
        <v>21202</v>
      </c>
      <c r="B819" s="325" t="s">
        <v>723</v>
      </c>
      <c r="C819" s="377">
        <f>VLOOKUP(A819,'[3]44经开区'!$A$5:$C$1276,3,0)</f>
        <v>9</v>
      </c>
      <c r="D819" s="377">
        <f>VLOOKUP(A819,'[3]44经开区'!$A$4:$D$1276,4,0)</f>
        <v>840</v>
      </c>
      <c r="E819" s="338">
        <f t="shared" si="44"/>
        <v>92.333</v>
      </c>
      <c r="F819" s="300" t="str">
        <f t="shared" si="42"/>
        <v>是</v>
      </c>
      <c r="G819" s="178" t="str">
        <f t="shared" si="43"/>
        <v>款</v>
      </c>
    </row>
    <row r="820" ht="18.75" spans="1:7">
      <c r="A820" s="475">
        <v>2120201</v>
      </c>
      <c r="B820" s="480" t="s">
        <v>724</v>
      </c>
      <c r="C820" s="359">
        <f>VLOOKUP(A820,'[3]44经开区'!$A$5:$C$1276,3,0)</f>
        <v>9</v>
      </c>
      <c r="D820" s="359">
        <f>VLOOKUP(A820,'[3]44经开区'!$A$4:$D$1276,4,0)</f>
        <v>840</v>
      </c>
      <c r="E820" s="333">
        <f t="shared" si="44"/>
        <v>92.333</v>
      </c>
      <c r="F820" s="300" t="str">
        <f t="shared" si="42"/>
        <v>是</v>
      </c>
      <c r="G820" s="178" t="str">
        <f t="shared" si="43"/>
        <v>项</v>
      </c>
    </row>
    <row r="821" ht="18.75" spans="1:7">
      <c r="A821" s="471">
        <v>21203</v>
      </c>
      <c r="B821" s="325" t="s">
        <v>725</v>
      </c>
      <c r="C821" s="377">
        <f>VLOOKUP(A821,'[3]44经开区'!$A$5:$C$1276,3,0)</f>
        <v>8253</v>
      </c>
      <c r="D821" s="377">
        <f>VLOOKUP(A821,'[3]44经开区'!$A$4:$D$1276,4,0)</f>
        <v>21590</v>
      </c>
      <c r="E821" s="338">
        <f t="shared" si="44"/>
        <v>1.616</v>
      </c>
      <c r="F821" s="300" t="str">
        <f t="shared" si="42"/>
        <v>是</v>
      </c>
      <c r="G821" s="178" t="str">
        <f t="shared" si="43"/>
        <v>款</v>
      </c>
    </row>
    <row r="822" ht="18.75" spans="1:7">
      <c r="A822" s="472">
        <v>2120303</v>
      </c>
      <c r="B822" s="329" t="s">
        <v>726</v>
      </c>
      <c r="C822" s="359">
        <f>VLOOKUP(A822,'[3]44经开区'!$A$5:$C$1276,3,0)</f>
        <v>0</v>
      </c>
      <c r="D822" s="359">
        <f>VLOOKUP(A822,'[3]44经开区'!$A$4:$D$1276,4,0)</f>
        <v>0</v>
      </c>
      <c r="E822" s="333" t="str">
        <f t="shared" si="44"/>
        <v/>
      </c>
      <c r="F822" s="300" t="str">
        <f t="shared" si="42"/>
        <v>否</v>
      </c>
      <c r="G822" s="178" t="str">
        <f t="shared" si="43"/>
        <v>项</v>
      </c>
    </row>
    <row r="823" ht="18.75" spans="1:7">
      <c r="A823" s="472">
        <v>2120399</v>
      </c>
      <c r="B823" s="329" t="s">
        <v>727</v>
      </c>
      <c r="C823" s="359">
        <f>VLOOKUP(A823,'[3]44经开区'!$A$5:$C$1276,3,0)</f>
        <v>8253</v>
      </c>
      <c r="D823" s="359">
        <f>VLOOKUP(A823,'[3]44经开区'!$A$4:$D$1276,4,0)</f>
        <v>21590</v>
      </c>
      <c r="E823" s="333">
        <f t="shared" si="44"/>
        <v>1.616</v>
      </c>
      <c r="F823" s="300" t="str">
        <f t="shared" si="42"/>
        <v>是</v>
      </c>
      <c r="G823" s="178" t="str">
        <f t="shared" si="43"/>
        <v>项</v>
      </c>
    </row>
    <row r="824" ht="18.75" spans="1:7">
      <c r="A824" s="471">
        <v>21205</v>
      </c>
      <c r="B824" s="325" t="s">
        <v>728</v>
      </c>
      <c r="C824" s="377">
        <f>VLOOKUP(A824,'[3]44经开区'!$A$5:$C$1276,3,0)</f>
        <v>2536</v>
      </c>
      <c r="D824" s="377">
        <f>VLOOKUP(A824,'[3]44经开区'!$A$4:$D$1276,4,0)</f>
        <v>5053</v>
      </c>
      <c r="E824" s="338">
        <f t="shared" si="44"/>
        <v>0.993</v>
      </c>
      <c r="F824" s="300" t="str">
        <f t="shared" si="42"/>
        <v>是</v>
      </c>
      <c r="G824" s="178" t="str">
        <f t="shared" si="43"/>
        <v>款</v>
      </c>
    </row>
    <row r="825" ht="18.75" spans="1:7">
      <c r="A825" s="475">
        <v>2120501</v>
      </c>
      <c r="B825" s="480" t="s">
        <v>729</v>
      </c>
      <c r="C825" s="359">
        <f>VLOOKUP(A825,'[3]44经开区'!$A$5:$C$1276,3,0)</f>
        <v>2536</v>
      </c>
      <c r="D825" s="359">
        <f>VLOOKUP(A825,'[3]44经开区'!$A$4:$D$1276,4,0)</f>
        <v>5053</v>
      </c>
      <c r="E825" s="333">
        <f t="shared" si="44"/>
        <v>0.993</v>
      </c>
      <c r="F825" s="300" t="str">
        <f>IF(LEN(A825)=3,"是",IF(B825&lt;&gt;"",IF(SUM(C825:D825)&lt;&gt;0,"是","否"),"是"))</f>
        <v>是</v>
      </c>
      <c r="G825" s="178" t="str">
        <f>IF(LEN(A825)=3,"类",IF(LEN(A825)=5,"款","项"))</f>
        <v>项</v>
      </c>
    </row>
    <row r="826" ht="18.75" spans="1:7">
      <c r="A826" s="471">
        <v>21206</v>
      </c>
      <c r="B826" s="325" t="s">
        <v>730</v>
      </c>
      <c r="C826" s="377">
        <f>VLOOKUP(A826,'[3]44经开区'!$A$5:$C$1276,3,0)</f>
        <v>0</v>
      </c>
      <c r="D826" s="377">
        <f>VLOOKUP(A826,'[3]44经开区'!$A$4:$D$1276,4,0)</f>
        <v>0</v>
      </c>
      <c r="E826" s="338" t="str">
        <f t="shared" si="44"/>
        <v/>
      </c>
      <c r="F826" s="300" t="str">
        <f>IF(LEN(A826)=3,"是",IF(B826&lt;&gt;"",IF(SUM(C826:D826)&lt;&gt;0,"是","否"),"是"))</f>
        <v>否</v>
      </c>
      <c r="G826" s="178" t="str">
        <f>IF(LEN(A826)=3,"类",IF(LEN(A826)=5,"款","项"))</f>
        <v>款</v>
      </c>
    </row>
    <row r="827" ht="18.75" spans="1:7">
      <c r="A827" s="475">
        <v>2120601</v>
      </c>
      <c r="B827" s="480" t="s">
        <v>731</v>
      </c>
      <c r="C827" s="359">
        <f>VLOOKUP(A827,'[3]44经开区'!$A$5:$C$1276,3,0)</f>
        <v>0</v>
      </c>
      <c r="D827" s="359">
        <f>VLOOKUP(A827,'[3]44经开区'!$A$4:$D$1276,4,0)</f>
        <v>0</v>
      </c>
      <c r="E827" s="333" t="str">
        <f t="shared" si="44"/>
        <v/>
      </c>
      <c r="F827" s="300" t="str">
        <f>IF(LEN(A827)=3,"是",IF(B827&lt;&gt;"",IF(SUM(C827:D827)&lt;&gt;0,"是","否"),"是"))</f>
        <v>否</v>
      </c>
      <c r="G827" s="178" t="str">
        <f>IF(LEN(A827)=3,"类",IF(LEN(A827)=5,"款","项"))</f>
        <v>项</v>
      </c>
    </row>
    <row r="828" ht="18.75" spans="1:7">
      <c r="A828" s="471">
        <v>21299</v>
      </c>
      <c r="B828" s="325" t="s">
        <v>732</v>
      </c>
      <c r="C828" s="377">
        <f>VLOOKUP(A828,'[3]44经开区'!$A$5:$C$1276,3,0)</f>
        <v>9699</v>
      </c>
      <c r="D828" s="377">
        <f>VLOOKUP(A828,'[3]44经开区'!$A$4:$D$1276,4,0)</f>
        <v>110</v>
      </c>
      <c r="E828" s="338">
        <f t="shared" si="44"/>
        <v>-0.989</v>
      </c>
      <c r="F828" s="300" t="str">
        <f>IF(LEN(A828)=3,"是",IF(B828&lt;&gt;"",IF(SUM(C828:D828)&lt;&gt;0,"是","否"),"是"))</f>
        <v>是</v>
      </c>
      <c r="G828" s="178" t="str">
        <f>IF(LEN(A828)=3,"类",IF(LEN(A828)=5,"款","项"))</f>
        <v>款</v>
      </c>
    </row>
    <row r="829" ht="18.75" spans="1:7">
      <c r="A829" s="475">
        <v>2129999</v>
      </c>
      <c r="B829" s="480" t="s">
        <v>733</v>
      </c>
      <c r="C829" s="359">
        <f>VLOOKUP(A829,'[3]44经开区'!$A$5:$C$1276,3,0)</f>
        <v>9699</v>
      </c>
      <c r="D829" s="359">
        <f>VLOOKUP(A829,'[3]44经开区'!$A$4:$D$1276,4,0)</f>
        <v>110</v>
      </c>
      <c r="E829" s="333">
        <f t="shared" si="44"/>
        <v>-0.989</v>
      </c>
      <c r="F829" s="300" t="str">
        <f>IF(LEN(A829)=3,"是",IF(B829&lt;&gt;"",IF(SUM(C829:D829)&lt;&gt;0,"是","否"),"是"))</f>
        <v>是</v>
      </c>
      <c r="G829" s="178" t="str">
        <f>IF(LEN(A829)=3,"类",IF(LEN(A829)=5,"款","项"))</f>
        <v>项</v>
      </c>
    </row>
    <row r="830" ht="18.75" spans="1:7">
      <c r="A830" s="471">
        <v>213</v>
      </c>
      <c r="B830" s="325" t="s">
        <v>93</v>
      </c>
      <c r="C830" s="377">
        <f>VLOOKUP(A830,'[3]44经开区'!$A$5:$C$1276,3,0)</f>
        <v>1906</v>
      </c>
      <c r="D830" s="377">
        <f>VLOOKUP(A830,'[3]44经开区'!$A$4:$D$1276,4,0)</f>
        <v>1008</v>
      </c>
      <c r="E830" s="338">
        <f t="shared" si="44"/>
        <v>-0.471</v>
      </c>
      <c r="F830" s="300" t="str">
        <f t="shared" ref="F830:F882" si="45">IF(LEN(A830)=3,"是",IF(B830&lt;&gt;"",IF(SUM(C830:D830)&lt;&gt;0,"是","否"),"是"))</f>
        <v>是</v>
      </c>
      <c r="G830" s="178" t="str">
        <f t="shared" ref="G830:G882" si="46">IF(LEN(A830)=3,"类",IF(LEN(A830)=5,"款","项"))</f>
        <v>类</v>
      </c>
    </row>
    <row r="831" ht="18.75" spans="1:7">
      <c r="A831" s="471">
        <v>21301</v>
      </c>
      <c r="B831" s="325" t="s">
        <v>734</v>
      </c>
      <c r="C831" s="377">
        <f>VLOOKUP(A831,'[3]44经开区'!$A$5:$C$1276,3,0)</f>
        <v>692</v>
      </c>
      <c r="D831" s="377">
        <f>VLOOKUP(A831,'[3]44经开区'!$A$4:$D$1276,4,0)</f>
        <v>278</v>
      </c>
      <c r="E831" s="338">
        <f t="shared" si="44"/>
        <v>-0.598</v>
      </c>
      <c r="F831" s="300" t="str">
        <f t="shared" si="45"/>
        <v>是</v>
      </c>
      <c r="G831" s="178" t="str">
        <f t="shared" si="46"/>
        <v>款</v>
      </c>
    </row>
    <row r="832" ht="18.75" spans="1:7">
      <c r="A832" s="472">
        <v>2130101</v>
      </c>
      <c r="B832" s="329" t="s">
        <v>137</v>
      </c>
      <c r="C832" s="359">
        <f>VLOOKUP(A832,'[3]44经开区'!$A$5:$C$1276,3,0)</f>
        <v>0</v>
      </c>
      <c r="D832" s="359">
        <f>VLOOKUP(A832,'[3]44经开区'!$A$4:$D$1276,4,0)</f>
        <v>0</v>
      </c>
      <c r="E832" s="333" t="str">
        <f t="shared" si="44"/>
        <v/>
      </c>
      <c r="F832" s="300" t="str">
        <f t="shared" si="45"/>
        <v>否</v>
      </c>
      <c r="G832" s="178" t="str">
        <f t="shared" si="46"/>
        <v>项</v>
      </c>
    </row>
    <row r="833" ht="18.75" spans="1:7">
      <c r="A833" s="472">
        <v>2130102</v>
      </c>
      <c r="B833" s="329" t="s">
        <v>138</v>
      </c>
      <c r="C833" s="359">
        <f>VLOOKUP(A833,'[3]44经开区'!$A$5:$C$1276,3,0)</f>
        <v>119</v>
      </c>
      <c r="D833" s="359">
        <f>VLOOKUP(A833,'[3]44经开区'!$A$4:$D$1276,4,0)</f>
        <v>120</v>
      </c>
      <c r="E833" s="333">
        <f t="shared" si="44"/>
        <v>0.008</v>
      </c>
      <c r="F833" s="300" t="str">
        <f t="shared" si="45"/>
        <v>是</v>
      </c>
      <c r="G833" s="178" t="str">
        <f t="shared" si="46"/>
        <v>项</v>
      </c>
    </row>
    <row r="834" ht="18.75" spans="1:7">
      <c r="A834" s="472">
        <v>2130103</v>
      </c>
      <c r="B834" s="329" t="s">
        <v>139</v>
      </c>
      <c r="C834" s="359">
        <f>VLOOKUP(A834,'[3]44经开区'!$A$5:$C$1276,3,0)</f>
        <v>0</v>
      </c>
      <c r="D834" s="359">
        <f>VLOOKUP(A834,'[3]44经开区'!$A$4:$D$1276,4,0)</f>
        <v>0</v>
      </c>
      <c r="E834" s="333" t="str">
        <f t="shared" si="44"/>
        <v/>
      </c>
      <c r="F834" s="300" t="str">
        <f t="shared" si="45"/>
        <v>否</v>
      </c>
      <c r="G834" s="178" t="str">
        <f t="shared" si="46"/>
        <v>项</v>
      </c>
    </row>
    <row r="835" ht="18.75" spans="1:7">
      <c r="A835" s="472">
        <v>2130104</v>
      </c>
      <c r="B835" s="329" t="s">
        <v>146</v>
      </c>
      <c r="C835" s="359">
        <f>VLOOKUP(A835,'[3]44经开区'!$A$5:$C$1276,3,0)</f>
        <v>292</v>
      </c>
      <c r="D835" s="359">
        <f>VLOOKUP(A835,'[3]44经开区'!$A$4:$D$1276,4,0)</f>
        <v>0</v>
      </c>
      <c r="E835" s="333">
        <f t="shared" si="44"/>
        <v>-1</v>
      </c>
      <c r="F835" s="300" t="str">
        <f t="shared" si="45"/>
        <v>是</v>
      </c>
      <c r="G835" s="178" t="str">
        <f t="shared" si="46"/>
        <v>项</v>
      </c>
    </row>
    <row r="836" ht="18.75" spans="1:7">
      <c r="A836" s="472">
        <v>2130105</v>
      </c>
      <c r="B836" s="329" t="s">
        <v>735</v>
      </c>
      <c r="C836" s="359">
        <f>VLOOKUP(A836,'[3]44经开区'!$A$5:$C$1276,3,0)</f>
        <v>0</v>
      </c>
      <c r="D836" s="359">
        <f>VLOOKUP(A836,'[3]44经开区'!$A$4:$D$1276,4,0)</f>
        <v>0</v>
      </c>
      <c r="E836" s="333" t="str">
        <f t="shared" si="44"/>
        <v/>
      </c>
      <c r="F836" s="300" t="str">
        <f t="shared" si="45"/>
        <v>否</v>
      </c>
      <c r="G836" s="178" t="str">
        <f t="shared" si="46"/>
        <v>项</v>
      </c>
    </row>
    <row r="837" ht="18.75" spans="1:7">
      <c r="A837" s="472">
        <v>2130106</v>
      </c>
      <c r="B837" s="329" t="s">
        <v>736</v>
      </c>
      <c r="C837" s="359">
        <f>VLOOKUP(A837,'[3]44经开区'!$A$5:$C$1276,3,0)</f>
        <v>0</v>
      </c>
      <c r="D837" s="359">
        <f>VLOOKUP(A837,'[3]44经开区'!$A$4:$D$1276,4,0)</f>
        <v>0</v>
      </c>
      <c r="E837" s="333" t="str">
        <f t="shared" si="44"/>
        <v/>
      </c>
      <c r="F837" s="300" t="str">
        <f t="shared" si="45"/>
        <v>否</v>
      </c>
      <c r="G837" s="178" t="str">
        <f t="shared" si="46"/>
        <v>项</v>
      </c>
    </row>
    <row r="838" ht="18.75" spans="1:7">
      <c r="A838" s="472">
        <v>2130108</v>
      </c>
      <c r="B838" s="329" t="s">
        <v>737</v>
      </c>
      <c r="C838" s="359">
        <f>VLOOKUP(A838,'[3]44经开区'!$A$5:$C$1276,3,0)</f>
        <v>0</v>
      </c>
      <c r="D838" s="359">
        <f>VLOOKUP(A838,'[3]44经开区'!$A$4:$D$1276,4,0)</f>
        <v>10</v>
      </c>
      <c r="E838" s="333" t="str">
        <f t="shared" si="44"/>
        <v/>
      </c>
      <c r="F838" s="300" t="str">
        <f t="shared" si="45"/>
        <v>是</v>
      </c>
      <c r="G838" s="178" t="str">
        <f t="shared" si="46"/>
        <v>项</v>
      </c>
    </row>
    <row r="839" ht="18.75" spans="1:7">
      <c r="A839" s="472">
        <v>2130109</v>
      </c>
      <c r="B839" s="329" t="s">
        <v>738</v>
      </c>
      <c r="C839" s="359">
        <f>VLOOKUP(A839,'[3]44经开区'!$A$5:$C$1276,3,0)</f>
        <v>0</v>
      </c>
      <c r="D839" s="359">
        <f>VLOOKUP(A839,'[3]44经开区'!$A$4:$D$1276,4,0)</f>
        <v>0</v>
      </c>
      <c r="E839" s="333" t="str">
        <f t="shared" si="44"/>
        <v/>
      </c>
      <c r="F839" s="300" t="str">
        <f t="shared" si="45"/>
        <v>否</v>
      </c>
      <c r="G839" s="178" t="str">
        <f t="shared" si="46"/>
        <v>项</v>
      </c>
    </row>
    <row r="840" ht="18.75" spans="1:7">
      <c r="A840" s="472">
        <v>2130110</v>
      </c>
      <c r="B840" s="329" t="s">
        <v>739</v>
      </c>
      <c r="C840" s="359">
        <f>VLOOKUP(A840,'[3]44经开区'!$A$5:$C$1276,3,0)</f>
        <v>0</v>
      </c>
      <c r="D840" s="359">
        <f>VLOOKUP(A840,'[3]44经开区'!$A$4:$D$1276,4,0)</f>
        <v>0</v>
      </c>
      <c r="E840" s="333" t="str">
        <f t="shared" si="44"/>
        <v/>
      </c>
      <c r="F840" s="300" t="str">
        <f t="shared" si="45"/>
        <v>否</v>
      </c>
      <c r="G840" s="178" t="str">
        <f t="shared" si="46"/>
        <v>项</v>
      </c>
    </row>
    <row r="841" ht="18.75" spans="1:7">
      <c r="A841" s="472">
        <v>2130111</v>
      </c>
      <c r="B841" s="329" t="s">
        <v>740</v>
      </c>
      <c r="C841" s="359">
        <f>VLOOKUP(A841,'[3]44经开区'!$A$5:$C$1276,3,0)</f>
        <v>0</v>
      </c>
      <c r="D841" s="359">
        <f>VLOOKUP(A841,'[3]44经开区'!$A$4:$D$1276,4,0)</f>
        <v>0</v>
      </c>
      <c r="E841" s="333" t="str">
        <f t="shared" si="44"/>
        <v/>
      </c>
      <c r="F841" s="300" t="str">
        <f t="shared" si="45"/>
        <v>否</v>
      </c>
      <c r="G841" s="178" t="str">
        <f t="shared" si="46"/>
        <v>项</v>
      </c>
    </row>
    <row r="842" ht="18.75" spans="1:7">
      <c r="A842" s="472">
        <v>2130112</v>
      </c>
      <c r="B842" s="329" t="s">
        <v>741</v>
      </c>
      <c r="C842" s="359">
        <f>VLOOKUP(A842,'[3]44经开区'!$A$5:$C$1276,3,0)</f>
        <v>0</v>
      </c>
      <c r="D842" s="359">
        <f>VLOOKUP(A842,'[3]44经开区'!$A$4:$D$1276,4,0)</f>
        <v>0</v>
      </c>
      <c r="E842" s="333" t="str">
        <f t="shared" ref="E842:E905" si="47">IF(C842&gt;0,D842/C842-1,IF(C842&lt;0,-(D842/C842-1),""))</f>
        <v/>
      </c>
      <c r="F842" s="300" t="str">
        <f t="shared" si="45"/>
        <v>否</v>
      </c>
      <c r="G842" s="178" t="str">
        <f t="shared" si="46"/>
        <v>项</v>
      </c>
    </row>
    <row r="843" ht="18.75" spans="1:7">
      <c r="A843" s="472">
        <v>2130114</v>
      </c>
      <c r="B843" s="329" t="s">
        <v>742</v>
      </c>
      <c r="C843" s="359">
        <f>VLOOKUP(A843,'[3]44经开区'!$A$5:$C$1276,3,0)</f>
        <v>0</v>
      </c>
      <c r="D843" s="359">
        <f>VLOOKUP(A843,'[3]44经开区'!$A$4:$D$1276,4,0)</f>
        <v>0</v>
      </c>
      <c r="E843" s="333" t="str">
        <f t="shared" si="47"/>
        <v/>
      </c>
      <c r="F843" s="300" t="str">
        <f t="shared" si="45"/>
        <v>否</v>
      </c>
      <c r="G843" s="178" t="str">
        <f t="shared" si="46"/>
        <v>项</v>
      </c>
    </row>
    <row r="844" ht="18.75" spans="1:7">
      <c r="A844" s="472">
        <v>2130119</v>
      </c>
      <c r="B844" s="329" t="s">
        <v>743</v>
      </c>
      <c r="C844" s="359">
        <f>VLOOKUP(A844,'[3]44经开区'!$A$5:$C$1276,3,0)</f>
        <v>8</v>
      </c>
      <c r="D844" s="359">
        <f>VLOOKUP(A844,'[3]44经开区'!$A$4:$D$1276,4,0)</f>
        <v>0</v>
      </c>
      <c r="E844" s="333">
        <f t="shared" si="47"/>
        <v>-1</v>
      </c>
      <c r="F844" s="300" t="str">
        <f t="shared" si="45"/>
        <v>是</v>
      </c>
      <c r="G844" s="178" t="str">
        <f t="shared" si="46"/>
        <v>项</v>
      </c>
    </row>
    <row r="845" ht="18.75" spans="1:7">
      <c r="A845" s="472">
        <v>2130120</v>
      </c>
      <c r="B845" s="329" t="s">
        <v>744</v>
      </c>
      <c r="C845" s="359">
        <f>VLOOKUP(A845,'[3]44经开区'!$A$5:$C$1276,3,0)</f>
        <v>0</v>
      </c>
      <c r="D845" s="359">
        <f>VLOOKUP(A845,'[3]44经开区'!$A$4:$D$1276,4,0)</f>
        <v>0</v>
      </c>
      <c r="E845" s="333" t="str">
        <f t="shared" si="47"/>
        <v/>
      </c>
      <c r="F845" s="300" t="str">
        <f t="shared" si="45"/>
        <v>否</v>
      </c>
      <c r="G845" s="178" t="str">
        <f t="shared" si="46"/>
        <v>项</v>
      </c>
    </row>
    <row r="846" ht="18.75" spans="1:7">
      <c r="A846" s="472">
        <v>2130121</v>
      </c>
      <c r="B846" s="329" t="s">
        <v>745</v>
      </c>
      <c r="C846" s="359">
        <f>VLOOKUP(A846,'[3]44经开区'!$A$5:$C$1276,3,0)</f>
        <v>0</v>
      </c>
      <c r="D846" s="359">
        <f>VLOOKUP(A846,'[3]44经开区'!$A$4:$D$1276,4,0)</f>
        <v>0</v>
      </c>
      <c r="E846" s="333" t="str">
        <f t="shared" si="47"/>
        <v/>
      </c>
      <c r="F846" s="300" t="str">
        <f t="shared" si="45"/>
        <v>否</v>
      </c>
      <c r="G846" s="178" t="str">
        <f t="shared" si="46"/>
        <v>项</v>
      </c>
    </row>
    <row r="847" ht="18.75" spans="1:7">
      <c r="A847" s="472">
        <v>2130122</v>
      </c>
      <c r="B847" s="329" t="s">
        <v>746</v>
      </c>
      <c r="C847" s="359">
        <f>VLOOKUP(A847,'[3]44经开区'!$A$5:$C$1276,3,0)</f>
        <v>0</v>
      </c>
      <c r="D847" s="359">
        <f>VLOOKUP(A847,'[3]44经开区'!$A$4:$D$1276,4,0)</f>
        <v>0</v>
      </c>
      <c r="E847" s="333" t="str">
        <f t="shared" si="47"/>
        <v/>
      </c>
      <c r="F847" s="300" t="str">
        <f t="shared" si="45"/>
        <v>否</v>
      </c>
      <c r="G847" s="178" t="str">
        <f t="shared" si="46"/>
        <v>项</v>
      </c>
    </row>
    <row r="848" ht="18.75" spans="1:7">
      <c r="A848" s="472">
        <v>2130124</v>
      </c>
      <c r="B848" s="329" t="s">
        <v>747</v>
      </c>
      <c r="C848" s="359">
        <f>VLOOKUP(A848,'[3]44经开区'!$A$5:$C$1276,3,0)</f>
        <v>0</v>
      </c>
      <c r="D848" s="359">
        <f>VLOOKUP(A848,'[3]44经开区'!$A$4:$D$1276,4,0)</f>
        <v>0</v>
      </c>
      <c r="E848" s="333" t="str">
        <f t="shared" si="47"/>
        <v/>
      </c>
      <c r="F848" s="300" t="str">
        <f t="shared" si="45"/>
        <v>否</v>
      </c>
      <c r="G848" s="178" t="str">
        <f t="shared" si="46"/>
        <v>项</v>
      </c>
    </row>
    <row r="849" ht="18.75" spans="1:7">
      <c r="A849" s="472">
        <v>2130125</v>
      </c>
      <c r="B849" s="329" t="s">
        <v>748</v>
      </c>
      <c r="C849" s="359">
        <f>VLOOKUP(A849,'[3]44经开区'!$A$5:$C$1276,3,0)</f>
        <v>0</v>
      </c>
      <c r="D849" s="359">
        <f>VLOOKUP(A849,'[3]44经开区'!$A$4:$D$1276,4,0)</f>
        <v>0</v>
      </c>
      <c r="E849" s="333" t="str">
        <f t="shared" si="47"/>
        <v/>
      </c>
      <c r="F849" s="300" t="str">
        <f t="shared" si="45"/>
        <v>否</v>
      </c>
      <c r="G849" s="178" t="str">
        <f t="shared" si="46"/>
        <v>项</v>
      </c>
    </row>
    <row r="850" ht="18.75" spans="1:7">
      <c r="A850" s="472">
        <v>2130126</v>
      </c>
      <c r="B850" s="329" t="s">
        <v>749</v>
      </c>
      <c r="C850" s="359">
        <f>VLOOKUP(A850,'[3]44经开区'!$A$5:$C$1276,3,0)</f>
        <v>46</v>
      </c>
      <c r="D850" s="359">
        <f>VLOOKUP(A850,'[3]44经开区'!$A$4:$D$1276,4,0)</f>
        <v>28</v>
      </c>
      <c r="E850" s="333">
        <f t="shared" si="47"/>
        <v>-0.391</v>
      </c>
      <c r="F850" s="300" t="str">
        <f t="shared" si="45"/>
        <v>是</v>
      </c>
      <c r="G850" s="178" t="str">
        <f t="shared" si="46"/>
        <v>项</v>
      </c>
    </row>
    <row r="851" ht="18.75" spans="1:7">
      <c r="A851" s="472">
        <v>2130135</v>
      </c>
      <c r="B851" s="329" t="s">
        <v>750</v>
      </c>
      <c r="C851" s="359">
        <f>VLOOKUP(A851,'[3]44经开区'!$A$5:$C$1276,3,0)</f>
        <v>0</v>
      </c>
      <c r="D851" s="359">
        <f>VLOOKUP(A851,'[3]44经开区'!$A$4:$D$1276,4,0)</f>
        <v>0</v>
      </c>
      <c r="E851" s="333" t="str">
        <f t="shared" si="47"/>
        <v/>
      </c>
      <c r="F851" s="300" t="str">
        <f t="shared" si="45"/>
        <v>否</v>
      </c>
      <c r="G851" s="178" t="str">
        <f t="shared" si="46"/>
        <v>项</v>
      </c>
    </row>
    <row r="852" ht="18.75" spans="1:7">
      <c r="A852" s="472">
        <v>2130142</v>
      </c>
      <c r="B852" s="329" t="s">
        <v>751</v>
      </c>
      <c r="C852" s="359">
        <f>VLOOKUP(A852,'[3]44经开区'!$A$5:$C$1276,3,0)</f>
        <v>10</v>
      </c>
      <c r="D852" s="359">
        <f>VLOOKUP(A852,'[3]44经开区'!$A$4:$D$1276,4,0)</f>
        <v>15</v>
      </c>
      <c r="E852" s="333">
        <f t="shared" si="47"/>
        <v>0.5</v>
      </c>
      <c r="F852" s="300" t="str">
        <f t="shared" si="45"/>
        <v>是</v>
      </c>
      <c r="G852" s="178" t="str">
        <f t="shared" si="46"/>
        <v>项</v>
      </c>
    </row>
    <row r="853" ht="18.75" spans="1:7">
      <c r="A853" s="472">
        <v>2130148</v>
      </c>
      <c r="B853" s="329" t="s">
        <v>752</v>
      </c>
      <c r="C853" s="359">
        <f>VLOOKUP(A853,'[3]44经开区'!$A$5:$C$1276,3,0)</f>
        <v>0</v>
      </c>
      <c r="D853" s="359">
        <f>VLOOKUP(A853,'[3]44经开区'!$A$4:$D$1276,4,0)</f>
        <v>0</v>
      </c>
      <c r="E853" s="333" t="str">
        <f t="shared" si="47"/>
        <v/>
      </c>
      <c r="F853" s="300" t="str">
        <f t="shared" si="45"/>
        <v>否</v>
      </c>
      <c r="G853" s="178" t="str">
        <f t="shared" si="46"/>
        <v>项</v>
      </c>
    </row>
    <row r="854" ht="18.75" spans="1:7">
      <c r="A854" s="472">
        <v>2130152</v>
      </c>
      <c r="B854" s="329" t="s">
        <v>753</v>
      </c>
      <c r="C854" s="359">
        <f>VLOOKUP(A854,'[3]44经开区'!$A$5:$C$1276,3,0)</f>
        <v>0</v>
      </c>
      <c r="D854" s="359">
        <f>VLOOKUP(A854,'[3]44经开区'!$A$4:$D$1276,4,0)</f>
        <v>0</v>
      </c>
      <c r="E854" s="333" t="str">
        <f t="shared" si="47"/>
        <v/>
      </c>
      <c r="F854" s="300" t="str">
        <f t="shared" si="45"/>
        <v>否</v>
      </c>
      <c r="G854" s="178" t="str">
        <f t="shared" si="46"/>
        <v>项</v>
      </c>
    </row>
    <row r="855" ht="18.75" spans="1:7">
      <c r="A855" s="472">
        <v>2130153</v>
      </c>
      <c r="B855" s="329" t="s">
        <v>754</v>
      </c>
      <c r="C855" s="359">
        <f>VLOOKUP(A855,'[3]44经开区'!$A$5:$C$1276,3,0)</f>
        <v>0</v>
      </c>
      <c r="D855" s="359">
        <f>VLOOKUP(A855,'[3]44经开区'!$A$4:$D$1276,4,0)</f>
        <v>0</v>
      </c>
      <c r="E855" s="333" t="str">
        <f t="shared" si="47"/>
        <v/>
      </c>
      <c r="F855" s="300" t="str">
        <f t="shared" si="45"/>
        <v>否</v>
      </c>
      <c r="G855" s="178" t="str">
        <f t="shared" si="46"/>
        <v>项</v>
      </c>
    </row>
    <row r="856" ht="18.75" spans="1:7">
      <c r="A856" s="472">
        <v>2130199</v>
      </c>
      <c r="B856" s="329" t="s">
        <v>755</v>
      </c>
      <c r="C856" s="359">
        <f>VLOOKUP(A856,'[3]44经开区'!$A$5:$C$1276,3,0)</f>
        <v>217</v>
      </c>
      <c r="D856" s="359">
        <f>VLOOKUP(A856,'[3]44经开区'!$A$4:$D$1276,4,0)</f>
        <v>105</v>
      </c>
      <c r="E856" s="333">
        <f t="shared" si="47"/>
        <v>-0.516</v>
      </c>
      <c r="F856" s="300" t="str">
        <f t="shared" si="45"/>
        <v>是</v>
      </c>
      <c r="G856" s="178" t="str">
        <f t="shared" si="46"/>
        <v>项</v>
      </c>
    </row>
    <row r="857" ht="18.75" spans="1:7">
      <c r="A857" s="471">
        <v>21302</v>
      </c>
      <c r="B857" s="325" t="s">
        <v>756</v>
      </c>
      <c r="C857" s="377">
        <f>VLOOKUP(A857,'[3]44经开区'!$A$5:$C$1276,3,0)</f>
        <v>139</v>
      </c>
      <c r="D857" s="377">
        <f>VLOOKUP(A857,'[3]44经开区'!$A$4:$D$1276,4,0)</f>
        <v>100</v>
      </c>
      <c r="E857" s="338">
        <f t="shared" si="47"/>
        <v>-0.281</v>
      </c>
      <c r="F857" s="300" t="str">
        <f t="shared" si="45"/>
        <v>是</v>
      </c>
      <c r="G857" s="178" t="str">
        <f t="shared" si="46"/>
        <v>款</v>
      </c>
    </row>
    <row r="858" ht="18.75" spans="1:7">
      <c r="A858" s="472">
        <v>2130201</v>
      </c>
      <c r="B858" s="329" t="s">
        <v>137</v>
      </c>
      <c r="C858" s="359">
        <f>VLOOKUP(A858,'[3]44经开区'!$A$5:$C$1276,3,0)</f>
        <v>0</v>
      </c>
      <c r="D858" s="359">
        <f>VLOOKUP(A858,'[3]44经开区'!$A$4:$D$1276,4,0)</f>
        <v>0</v>
      </c>
      <c r="E858" s="333" t="str">
        <f t="shared" si="47"/>
        <v/>
      </c>
      <c r="F858" s="300" t="str">
        <f t="shared" si="45"/>
        <v>否</v>
      </c>
      <c r="G858" s="178" t="str">
        <f t="shared" si="46"/>
        <v>项</v>
      </c>
    </row>
    <row r="859" ht="18.75" spans="1:7">
      <c r="A859" s="472">
        <v>2130202</v>
      </c>
      <c r="B859" s="329" t="s">
        <v>138</v>
      </c>
      <c r="C859" s="359">
        <f>VLOOKUP(A859,'[3]44经开区'!$A$5:$C$1276,3,0)</f>
        <v>0</v>
      </c>
      <c r="D859" s="359">
        <f>VLOOKUP(A859,'[3]44经开区'!$A$4:$D$1276,4,0)</f>
        <v>0</v>
      </c>
      <c r="E859" s="333" t="str">
        <f t="shared" si="47"/>
        <v/>
      </c>
      <c r="F859" s="300" t="str">
        <f t="shared" si="45"/>
        <v>否</v>
      </c>
      <c r="G859" s="178" t="str">
        <f t="shared" si="46"/>
        <v>项</v>
      </c>
    </row>
    <row r="860" ht="18.75" spans="1:7">
      <c r="A860" s="472">
        <v>2130203</v>
      </c>
      <c r="B860" s="329" t="s">
        <v>139</v>
      </c>
      <c r="C860" s="359">
        <f>VLOOKUP(A860,'[3]44经开区'!$A$5:$C$1276,3,0)</f>
        <v>0</v>
      </c>
      <c r="D860" s="359">
        <f>VLOOKUP(A860,'[3]44经开区'!$A$4:$D$1276,4,0)</f>
        <v>0</v>
      </c>
      <c r="E860" s="333" t="str">
        <f t="shared" si="47"/>
        <v/>
      </c>
      <c r="F860" s="300" t="str">
        <f t="shared" si="45"/>
        <v>否</v>
      </c>
      <c r="G860" s="178" t="str">
        <f t="shared" si="46"/>
        <v>项</v>
      </c>
    </row>
    <row r="861" ht="18.75" spans="1:7">
      <c r="A861" s="472">
        <v>2130204</v>
      </c>
      <c r="B861" s="329" t="s">
        <v>757</v>
      </c>
      <c r="C861" s="359">
        <f>VLOOKUP(A861,'[3]44经开区'!$A$5:$C$1276,3,0)</f>
        <v>0</v>
      </c>
      <c r="D861" s="359">
        <f>VLOOKUP(A861,'[3]44经开区'!$A$4:$D$1276,4,0)</f>
        <v>0</v>
      </c>
      <c r="E861" s="333" t="str">
        <f t="shared" si="47"/>
        <v/>
      </c>
      <c r="F861" s="300" t="str">
        <f t="shared" si="45"/>
        <v>否</v>
      </c>
      <c r="G861" s="178" t="str">
        <f t="shared" si="46"/>
        <v>项</v>
      </c>
    </row>
    <row r="862" ht="18.75" spans="1:7">
      <c r="A862" s="472">
        <v>2130205</v>
      </c>
      <c r="B862" s="329" t="s">
        <v>758</v>
      </c>
      <c r="C862" s="359">
        <f>VLOOKUP(A862,'[3]44经开区'!$A$5:$C$1276,3,0)</f>
        <v>0</v>
      </c>
      <c r="D862" s="359">
        <f>VLOOKUP(A862,'[3]44经开区'!$A$4:$D$1276,4,0)</f>
        <v>0</v>
      </c>
      <c r="E862" s="333" t="str">
        <f t="shared" si="47"/>
        <v/>
      </c>
      <c r="F862" s="300" t="str">
        <f t="shared" si="45"/>
        <v>否</v>
      </c>
      <c r="G862" s="178" t="str">
        <f t="shared" si="46"/>
        <v>项</v>
      </c>
    </row>
    <row r="863" ht="18.75" spans="1:7">
      <c r="A863" s="472">
        <v>2130206</v>
      </c>
      <c r="B863" s="329" t="s">
        <v>759</v>
      </c>
      <c r="C863" s="359">
        <f>VLOOKUP(A863,'[3]44经开区'!$A$5:$C$1276,3,0)</f>
        <v>0</v>
      </c>
      <c r="D863" s="359">
        <f>VLOOKUP(A863,'[3]44经开区'!$A$4:$D$1276,4,0)</f>
        <v>0</v>
      </c>
      <c r="E863" s="333" t="str">
        <f t="shared" si="47"/>
        <v/>
      </c>
      <c r="F863" s="300" t="str">
        <f t="shared" si="45"/>
        <v>否</v>
      </c>
      <c r="G863" s="178" t="str">
        <f t="shared" si="46"/>
        <v>项</v>
      </c>
    </row>
    <row r="864" ht="18.75" spans="1:7">
      <c r="A864" s="472">
        <v>2130207</v>
      </c>
      <c r="B864" s="329" t="s">
        <v>760</v>
      </c>
      <c r="C864" s="359">
        <f>VLOOKUP(A864,'[3]44经开区'!$A$5:$C$1276,3,0)</f>
        <v>65</v>
      </c>
      <c r="D864" s="359">
        <f>VLOOKUP(A864,'[3]44经开区'!$A$4:$D$1276,4,0)</f>
        <v>5</v>
      </c>
      <c r="E864" s="333">
        <f t="shared" si="47"/>
        <v>-0.923</v>
      </c>
      <c r="F864" s="300" t="str">
        <f t="shared" si="45"/>
        <v>是</v>
      </c>
      <c r="G864" s="178" t="str">
        <f t="shared" si="46"/>
        <v>项</v>
      </c>
    </row>
    <row r="865" ht="18.75" spans="1:7">
      <c r="A865" s="472">
        <v>2130209</v>
      </c>
      <c r="B865" s="329" t="s">
        <v>761</v>
      </c>
      <c r="C865" s="359">
        <f>VLOOKUP(A865,'[3]44经开区'!$A$5:$C$1276,3,0)</f>
        <v>0</v>
      </c>
      <c r="D865" s="359">
        <f>VLOOKUP(A865,'[3]44经开区'!$A$4:$D$1276,4,0)</f>
        <v>0</v>
      </c>
      <c r="E865" s="333" t="str">
        <f t="shared" si="47"/>
        <v/>
      </c>
      <c r="F865" s="300" t="str">
        <f t="shared" si="45"/>
        <v>否</v>
      </c>
      <c r="G865" s="178" t="str">
        <f t="shared" si="46"/>
        <v>项</v>
      </c>
    </row>
    <row r="866" ht="18.75" spans="1:7">
      <c r="A866" s="472">
        <v>2130210</v>
      </c>
      <c r="B866" s="329" t="s">
        <v>762</v>
      </c>
      <c r="C866" s="359"/>
      <c r="D866" s="359"/>
      <c r="E866" s="333" t="str">
        <f t="shared" si="47"/>
        <v/>
      </c>
      <c r="F866" s="300" t="str">
        <f t="shared" si="45"/>
        <v>否</v>
      </c>
      <c r="G866" s="178" t="str">
        <f t="shared" si="46"/>
        <v>项</v>
      </c>
    </row>
    <row r="867" ht="18.75" spans="1:7">
      <c r="A867" s="472">
        <v>2130211</v>
      </c>
      <c r="B867" s="329" t="s">
        <v>763</v>
      </c>
      <c r="C867" s="359">
        <f>VLOOKUP(A867,'[3]44经开区'!$A$5:$C$1276,3,0)</f>
        <v>0</v>
      </c>
      <c r="D867" s="359">
        <f>VLOOKUP(A867,'[3]44经开区'!$A$4:$D$1276,4,0)</f>
        <v>0</v>
      </c>
      <c r="E867" s="333" t="str">
        <f t="shared" si="47"/>
        <v/>
      </c>
      <c r="F867" s="300" t="str">
        <f t="shared" si="45"/>
        <v>否</v>
      </c>
      <c r="G867" s="178" t="str">
        <f t="shared" si="46"/>
        <v>项</v>
      </c>
    </row>
    <row r="868" ht="18.75" spans="1:7">
      <c r="A868" s="472">
        <v>2130212</v>
      </c>
      <c r="B868" s="329" t="s">
        <v>764</v>
      </c>
      <c r="C868" s="359">
        <f>VLOOKUP(A868,'[3]44经开区'!$A$5:$C$1276,3,0)</f>
        <v>0</v>
      </c>
      <c r="D868" s="359">
        <f>VLOOKUP(A868,'[3]44经开区'!$A$4:$D$1276,4,0)</f>
        <v>0</v>
      </c>
      <c r="E868" s="333" t="str">
        <f t="shared" si="47"/>
        <v/>
      </c>
      <c r="F868" s="300" t="str">
        <f t="shared" si="45"/>
        <v>否</v>
      </c>
      <c r="G868" s="178" t="str">
        <f t="shared" si="46"/>
        <v>项</v>
      </c>
    </row>
    <row r="869" ht="18.75" spans="1:7">
      <c r="A869" s="472">
        <v>2130213</v>
      </c>
      <c r="B869" s="329" t="s">
        <v>765</v>
      </c>
      <c r="C869" s="359">
        <f>VLOOKUP(A869,'[3]44经开区'!$A$5:$C$1276,3,0)</f>
        <v>0</v>
      </c>
      <c r="D869" s="359">
        <f>VLOOKUP(A869,'[3]44经开区'!$A$4:$D$1276,4,0)</f>
        <v>0</v>
      </c>
      <c r="E869" s="333" t="str">
        <f t="shared" si="47"/>
        <v/>
      </c>
      <c r="F869" s="300" t="str">
        <f t="shared" si="45"/>
        <v>否</v>
      </c>
      <c r="G869" s="178" t="str">
        <f t="shared" si="46"/>
        <v>项</v>
      </c>
    </row>
    <row r="870" ht="18.75" spans="1:7">
      <c r="A870" s="472">
        <v>2130217</v>
      </c>
      <c r="B870" s="329" t="s">
        <v>766</v>
      </c>
      <c r="C870" s="359">
        <f>VLOOKUP(A870,'[3]44经开区'!$A$5:$C$1276,3,0)</f>
        <v>0</v>
      </c>
      <c r="D870" s="359">
        <f>VLOOKUP(A870,'[3]44经开区'!$A$4:$D$1276,4,0)</f>
        <v>0</v>
      </c>
      <c r="E870" s="333" t="str">
        <f t="shared" si="47"/>
        <v/>
      </c>
      <c r="F870" s="300" t="str">
        <f t="shared" si="45"/>
        <v>否</v>
      </c>
      <c r="G870" s="178" t="str">
        <f t="shared" si="46"/>
        <v>项</v>
      </c>
    </row>
    <row r="871" ht="18.75" spans="1:7">
      <c r="A871" s="472">
        <v>2130220</v>
      </c>
      <c r="B871" s="329" t="s">
        <v>767</v>
      </c>
      <c r="C871" s="359">
        <f>VLOOKUP(A871,'[3]44经开区'!$A$5:$C$1276,3,0)</f>
        <v>0</v>
      </c>
      <c r="D871" s="359">
        <f>VLOOKUP(A871,'[3]44经开区'!$A$4:$D$1276,4,0)</f>
        <v>0</v>
      </c>
      <c r="E871" s="333" t="str">
        <f t="shared" si="47"/>
        <v/>
      </c>
      <c r="F871" s="300" t="str">
        <f t="shared" si="45"/>
        <v>否</v>
      </c>
      <c r="G871" s="178" t="str">
        <f t="shared" si="46"/>
        <v>项</v>
      </c>
    </row>
    <row r="872" ht="18.75" spans="1:7">
      <c r="A872" s="472">
        <v>2130221</v>
      </c>
      <c r="B872" s="329" t="s">
        <v>768</v>
      </c>
      <c r="C872" s="359">
        <f>VLOOKUP(A872,'[3]44经开区'!$A$5:$C$1276,3,0)</f>
        <v>0</v>
      </c>
      <c r="D872" s="359">
        <f>VLOOKUP(A872,'[3]44经开区'!$A$4:$D$1276,4,0)</f>
        <v>0</v>
      </c>
      <c r="E872" s="333" t="str">
        <f t="shared" si="47"/>
        <v/>
      </c>
      <c r="F872" s="300" t="str">
        <f t="shared" si="45"/>
        <v>否</v>
      </c>
      <c r="G872" s="178" t="str">
        <f t="shared" si="46"/>
        <v>项</v>
      </c>
    </row>
    <row r="873" ht="18.75" spans="1:7">
      <c r="A873" s="472">
        <v>2130223</v>
      </c>
      <c r="B873" s="329" t="s">
        <v>769</v>
      </c>
      <c r="C873" s="359">
        <f>VLOOKUP(A873,'[3]44经开区'!$A$5:$C$1276,3,0)</f>
        <v>0</v>
      </c>
      <c r="D873" s="359">
        <f>VLOOKUP(A873,'[3]44经开区'!$A$4:$D$1276,4,0)</f>
        <v>0</v>
      </c>
      <c r="E873" s="333" t="str">
        <f t="shared" si="47"/>
        <v/>
      </c>
      <c r="F873" s="300" t="str">
        <f t="shared" si="45"/>
        <v>否</v>
      </c>
      <c r="G873" s="178" t="str">
        <f t="shared" si="46"/>
        <v>项</v>
      </c>
    </row>
    <row r="874" ht="18.75" spans="1:7">
      <c r="A874" s="472">
        <v>2130226</v>
      </c>
      <c r="B874" s="329" t="s">
        <v>770</v>
      </c>
      <c r="C874" s="359">
        <f>VLOOKUP(A874,'[3]44经开区'!$A$5:$C$1276,3,0)</f>
        <v>0</v>
      </c>
      <c r="D874" s="359">
        <f>VLOOKUP(A874,'[3]44经开区'!$A$4:$D$1276,4,0)</f>
        <v>0</v>
      </c>
      <c r="E874" s="333" t="str">
        <f t="shared" si="47"/>
        <v/>
      </c>
      <c r="F874" s="300" t="str">
        <f t="shared" si="45"/>
        <v>否</v>
      </c>
      <c r="G874" s="178" t="str">
        <f t="shared" si="46"/>
        <v>项</v>
      </c>
    </row>
    <row r="875" ht="18.75" spans="1:7">
      <c r="A875" s="472">
        <v>2130227</v>
      </c>
      <c r="B875" s="329" t="s">
        <v>771</v>
      </c>
      <c r="C875" s="359">
        <f>VLOOKUP(A875,'[3]44经开区'!$A$5:$C$1276,3,0)</f>
        <v>0</v>
      </c>
      <c r="D875" s="359">
        <f>VLOOKUP(A875,'[3]44经开区'!$A$4:$D$1276,4,0)</f>
        <v>0</v>
      </c>
      <c r="E875" s="333" t="str">
        <f t="shared" si="47"/>
        <v/>
      </c>
      <c r="F875" s="300" t="str">
        <f t="shared" si="45"/>
        <v>否</v>
      </c>
      <c r="G875" s="178" t="str">
        <f t="shared" si="46"/>
        <v>项</v>
      </c>
    </row>
    <row r="876" ht="18.75" spans="1:7">
      <c r="A876" s="472">
        <v>2130234</v>
      </c>
      <c r="B876" s="329" t="s">
        <v>772</v>
      </c>
      <c r="C876" s="359">
        <f>VLOOKUP(A876,'[3]44经开区'!$A$5:$C$1276,3,0)</f>
        <v>35</v>
      </c>
      <c r="D876" s="359">
        <f>VLOOKUP(A876,'[3]44经开区'!$A$4:$D$1276,4,0)</f>
        <v>43</v>
      </c>
      <c r="E876" s="333">
        <f t="shared" si="47"/>
        <v>0.229</v>
      </c>
      <c r="F876" s="300" t="str">
        <f t="shared" si="45"/>
        <v>是</v>
      </c>
      <c r="G876" s="178" t="str">
        <f t="shared" si="46"/>
        <v>项</v>
      </c>
    </row>
    <row r="877" ht="18.75" spans="1:7">
      <c r="A877" s="472">
        <v>2130236</v>
      </c>
      <c r="B877" s="329" t="s">
        <v>773</v>
      </c>
      <c r="C877" s="359">
        <f>VLOOKUP(A877,'[3]44经开区'!$A$5:$C$1276,3,0)</f>
        <v>0</v>
      </c>
      <c r="D877" s="359">
        <f>VLOOKUP(A877,'[3]44经开区'!$A$4:$D$1276,4,0)</f>
        <v>0</v>
      </c>
      <c r="E877" s="333" t="str">
        <f t="shared" si="47"/>
        <v/>
      </c>
      <c r="F877" s="300" t="str">
        <f t="shared" si="45"/>
        <v>否</v>
      </c>
      <c r="G877" s="178" t="str">
        <f t="shared" si="46"/>
        <v>项</v>
      </c>
    </row>
    <row r="878" ht="18.75" spans="1:7">
      <c r="A878" s="472">
        <v>2130237</v>
      </c>
      <c r="B878" s="329" t="s">
        <v>741</v>
      </c>
      <c r="C878" s="359">
        <f>VLOOKUP(A878,'[3]44经开区'!$A$5:$C$1276,3,0)</f>
        <v>0</v>
      </c>
      <c r="D878" s="359">
        <f>VLOOKUP(A878,'[3]44经开区'!$A$4:$D$1276,4,0)</f>
        <v>0</v>
      </c>
      <c r="E878" s="333" t="str">
        <f t="shared" si="47"/>
        <v/>
      </c>
      <c r="F878" s="300" t="str">
        <f t="shared" si="45"/>
        <v>否</v>
      </c>
      <c r="G878" s="178" t="str">
        <f t="shared" si="46"/>
        <v>项</v>
      </c>
    </row>
    <row r="879" ht="18.75" spans="1:7">
      <c r="A879" s="472">
        <v>2130299</v>
      </c>
      <c r="B879" s="329" t="s">
        <v>774</v>
      </c>
      <c r="C879" s="359">
        <f>VLOOKUP(A879,'[3]44经开区'!$A$5:$C$1276,3,0)</f>
        <v>39</v>
      </c>
      <c r="D879" s="359">
        <f>VLOOKUP(A879,'[3]44经开区'!$A$4:$D$1276,4,0)</f>
        <v>52</v>
      </c>
      <c r="E879" s="333">
        <f t="shared" si="47"/>
        <v>0.333</v>
      </c>
      <c r="F879" s="300" t="str">
        <f t="shared" si="45"/>
        <v>是</v>
      </c>
      <c r="G879" s="178" t="str">
        <f t="shared" si="46"/>
        <v>项</v>
      </c>
    </row>
    <row r="880" ht="18.75" spans="1:7">
      <c r="A880" s="471">
        <v>21303</v>
      </c>
      <c r="B880" s="325" t="s">
        <v>775</v>
      </c>
      <c r="C880" s="377">
        <f>VLOOKUP(A880,'[3]44经开区'!$A$5:$C$1276,3,0)</f>
        <v>467</v>
      </c>
      <c r="D880" s="377">
        <f>VLOOKUP(A880,'[3]44经开区'!$A$4:$D$1276,4,0)</f>
        <v>555</v>
      </c>
      <c r="E880" s="338">
        <f t="shared" si="47"/>
        <v>0.188</v>
      </c>
      <c r="F880" s="300" t="str">
        <f t="shared" si="45"/>
        <v>是</v>
      </c>
      <c r="G880" s="178" t="str">
        <f t="shared" si="46"/>
        <v>款</v>
      </c>
    </row>
    <row r="881" ht="18.75" spans="1:7">
      <c r="A881" s="472">
        <v>2130301</v>
      </c>
      <c r="B881" s="329" t="s">
        <v>137</v>
      </c>
      <c r="C881" s="359">
        <f>VLOOKUP(A881,'[3]44经开区'!$A$5:$C$1276,3,0)</f>
        <v>0</v>
      </c>
      <c r="D881" s="359">
        <f>VLOOKUP(A881,'[3]44经开区'!$A$4:$D$1276,4,0)</f>
        <v>0</v>
      </c>
      <c r="E881" s="333" t="str">
        <f t="shared" si="47"/>
        <v/>
      </c>
      <c r="F881" s="300" t="str">
        <f t="shared" ref="F881:F944" si="48">IF(LEN(A881)=3,"是",IF(B881&lt;&gt;"",IF(SUM(C881:D881)&lt;&gt;0,"是","否"),"是"))</f>
        <v>否</v>
      </c>
      <c r="G881" s="178" t="str">
        <f t="shared" ref="G881:G944" si="49">IF(LEN(A881)=3,"类",IF(LEN(A881)=5,"款","项"))</f>
        <v>项</v>
      </c>
    </row>
    <row r="882" ht="18.75" spans="1:7">
      <c r="A882" s="472">
        <v>2130302</v>
      </c>
      <c r="B882" s="329" t="s">
        <v>138</v>
      </c>
      <c r="C882" s="359">
        <f>VLOOKUP(A882,'[3]44经开区'!$A$5:$C$1276,3,0)</f>
        <v>0</v>
      </c>
      <c r="D882" s="359">
        <f>VLOOKUP(A882,'[3]44经开区'!$A$4:$D$1276,4,0)</f>
        <v>0</v>
      </c>
      <c r="E882" s="333" t="str">
        <f t="shared" si="47"/>
        <v/>
      </c>
      <c r="F882" s="300" t="str">
        <f t="shared" si="48"/>
        <v>否</v>
      </c>
      <c r="G882" s="178" t="str">
        <f t="shared" si="49"/>
        <v>项</v>
      </c>
    </row>
    <row r="883" ht="18.75" spans="1:7">
      <c r="A883" s="472">
        <v>2130303</v>
      </c>
      <c r="B883" s="329" t="s">
        <v>139</v>
      </c>
      <c r="C883" s="359">
        <f>VLOOKUP(A883,'[3]44经开区'!$A$5:$C$1276,3,0)</f>
        <v>0</v>
      </c>
      <c r="D883" s="359">
        <f>VLOOKUP(A883,'[3]44经开区'!$A$4:$D$1276,4,0)</f>
        <v>0</v>
      </c>
      <c r="E883" s="333" t="str">
        <f t="shared" si="47"/>
        <v/>
      </c>
      <c r="F883" s="300" t="str">
        <f t="shared" si="48"/>
        <v>否</v>
      </c>
      <c r="G883" s="178" t="str">
        <f t="shared" si="49"/>
        <v>项</v>
      </c>
    </row>
    <row r="884" ht="18.75" spans="1:7">
      <c r="A884" s="472">
        <v>2130304</v>
      </c>
      <c r="B884" s="329" t="s">
        <v>776</v>
      </c>
      <c r="C884" s="359">
        <f>VLOOKUP(A884,'[3]44经开区'!$A$5:$C$1276,3,0)</f>
        <v>0</v>
      </c>
      <c r="D884" s="359">
        <f>VLOOKUP(A884,'[3]44经开区'!$A$4:$D$1276,4,0)</f>
        <v>0</v>
      </c>
      <c r="E884" s="333" t="str">
        <f t="shared" si="47"/>
        <v/>
      </c>
      <c r="F884" s="300" t="str">
        <f t="shared" si="48"/>
        <v>否</v>
      </c>
      <c r="G884" s="178" t="str">
        <f t="shared" si="49"/>
        <v>项</v>
      </c>
    </row>
    <row r="885" ht="18.75" spans="1:7">
      <c r="A885" s="472">
        <v>2130305</v>
      </c>
      <c r="B885" s="329" t="s">
        <v>777</v>
      </c>
      <c r="C885" s="359">
        <f>VLOOKUP(A885,'[3]44经开区'!$A$5:$C$1276,3,0)</f>
        <v>106</v>
      </c>
      <c r="D885" s="359">
        <f>VLOOKUP(A885,'[3]44经开区'!$A$4:$D$1276,4,0)</f>
        <v>180</v>
      </c>
      <c r="E885" s="333">
        <f t="shared" si="47"/>
        <v>0.698</v>
      </c>
      <c r="F885" s="300" t="str">
        <f t="shared" si="48"/>
        <v>是</v>
      </c>
      <c r="G885" s="178" t="str">
        <f t="shared" si="49"/>
        <v>项</v>
      </c>
    </row>
    <row r="886" ht="18.75" spans="1:7">
      <c r="A886" s="472">
        <v>2130306</v>
      </c>
      <c r="B886" s="329" t="s">
        <v>778</v>
      </c>
      <c r="C886" s="359">
        <f>VLOOKUP(A886,'[3]44经开区'!$A$5:$C$1276,3,0)</f>
        <v>23</v>
      </c>
      <c r="D886" s="359">
        <f>VLOOKUP(A886,'[3]44经开区'!$A$4:$D$1276,4,0)</f>
        <v>6</v>
      </c>
      <c r="E886" s="333">
        <f t="shared" si="47"/>
        <v>-0.739</v>
      </c>
      <c r="F886" s="300" t="str">
        <f t="shared" si="48"/>
        <v>是</v>
      </c>
      <c r="G886" s="178" t="str">
        <f t="shared" si="49"/>
        <v>项</v>
      </c>
    </row>
    <row r="887" ht="18.75" spans="1:7">
      <c r="A887" s="472">
        <v>2130307</v>
      </c>
      <c r="B887" s="329" t="s">
        <v>779</v>
      </c>
      <c r="C887" s="359">
        <f>VLOOKUP(A887,'[3]44经开区'!$A$5:$C$1276,3,0)</f>
        <v>0</v>
      </c>
      <c r="D887" s="359">
        <f>VLOOKUP(A887,'[3]44经开区'!$A$4:$D$1276,4,0)</f>
        <v>0</v>
      </c>
      <c r="E887" s="333" t="str">
        <f t="shared" si="47"/>
        <v/>
      </c>
      <c r="F887" s="300" t="str">
        <f t="shared" si="48"/>
        <v>否</v>
      </c>
      <c r="G887" s="178" t="str">
        <f t="shared" si="49"/>
        <v>项</v>
      </c>
    </row>
    <row r="888" ht="18.75" spans="1:7">
      <c r="A888" s="472">
        <v>2130308</v>
      </c>
      <c r="B888" s="329" t="s">
        <v>780</v>
      </c>
      <c r="C888" s="359">
        <f>VLOOKUP(A888,'[3]44经开区'!$A$5:$C$1276,3,0)</f>
        <v>0</v>
      </c>
      <c r="D888" s="359">
        <f>VLOOKUP(A888,'[3]44经开区'!$A$4:$D$1276,4,0)</f>
        <v>0</v>
      </c>
      <c r="E888" s="333" t="str">
        <f t="shared" si="47"/>
        <v/>
      </c>
      <c r="F888" s="300" t="str">
        <f t="shared" si="48"/>
        <v>否</v>
      </c>
      <c r="G888" s="178" t="str">
        <f t="shared" si="49"/>
        <v>项</v>
      </c>
    </row>
    <row r="889" ht="18.75" spans="1:7">
      <c r="A889" s="472">
        <v>2130309</v>
      </c>
      <c r="B889" s="329" t="s">
        <v>781</v>
      </c>
      <c r="C889" s="359">
        <f>VLOOKUP(A889,'[3]44经开区'!$A$5:$C$1276,3,0)</f>
        <v>0</v>
      </c>
      <c r="D889" s="359">
        <f>VLOOKUP(A889,'[3]44经开区'!$A$4:$D$1276,4,0)</f>
        <v>0</v>
      </c>
      <c r="E889" s="333" t="str">
        <f t="shared" si="47"/>
        <v/>
      </c>
      <c r="F889" s="300" t="str">
        <f t="shared" si="48"/>
        <v>否</v>
      </c>
      <c r="G889" s="178" t="str">
        <f t="shared" si="49"/>
        <v>项</v>
      </c>
    </row>
    <row r="890" ht="18.75" spans="1:7">
      <c r="A890" s="472">
        <v>2130310</v>
      </c>
      <c r="B890" s="329" t="s">
        <v>782</v>
      </c>
      <c r="C890" s="359">
        <f>VLOOKUP(A890,'[3]44经开区'!$A$5:$C$1276,3,0)</f>
        <v>0</v>
      </c>
      <c r="D890" s="359">
        <f>VLOOKUP(A890,'[3]44经开区'!$A$4:$D$1276,4,0)</f>
        <v>0</v>
      </c>
      <c r="E890" s="333" t="str">
        <f t="shared" si="47"/>
        <v/>
      </c>
      <c r="F890" s="300" t="str">
        <f t="shared" si="48"/>
        <v>否</v>
      </c>
      <c r="G890" s="178" t="str">
        <f t="shared" si="49"/>
        <v>项</v>
      </c>
    </row>
    <row r="891" ht="18.75" spans="1:7">
      <c r="A891" s="472">
        <v>2130311</v>
      </c>
      <c r="B891" s="329" t="s">
        <v>783</v>
      </c>
      <c r="C891" s="359">
        <f>VLOOKUP(A891,'[3]44经开区'!$A$5:$C$1276,3,0)</f>
        <v>0</v>
      </c>
      <c r="D891" s="359">
        <f>VLOOKUP(A891,'[3]44经开区'!$A$4:$D$1276,4,0)</f>
        <v>0</v>
      </c>
      <c r="E891" s="333" t="str">
        <f t="shared" si="47"/>
        <v/>
      </c>
      <c r="F891" s="300" t="str">
        <f t="shared" si="48"/>
        <v>否</v>
      </c>
      <c r="G891" s="178" t="str">
        <f t="shared" si="49"/>
        <v>项</v>
      </c>
    </row>
    <row r="892" ht="18.75" spans="1:7">
      <c r="A892" s="472">
        <v>2130312</v>
      </c>
      <c r="B892" s="329" t="s">
        <v>784</v>
      </c>
      <c r="C892" s="359">
        <f>VLOOKUP(A892,'[3]44经开区'!$A$5:$C$1276,3,0)</f>
        <v>0</v>
      </c>
      <c r="D892" s="359">
        <f>VLOOKUP(A892,'[3]44经开区'!$A$4:$D$1276,4,0)</f>
        <v>0</v>
      </c>
      <c r="E892" s="333" t="str">
        <f t="shared" si="47"/>
        <v/>
      </c>
      <c r="F892" s="300" t="str">
        <f t="shared" si="48"/>
        <v>否</v>
      </c>
      <c r="G892" s="178" t="str">
        <f t="shared" si="49"/>
        <v>项</v>
      </c>
    </row>
    <row r="893" ht="18.75" spans="1:7">
      <c r="A893" s="472">
        <v>2130313</v>
      </c>
      <c r="B893" s="329" t="s">
        <v>785</v>
      </c>
      <c r="C893" s="359">
        <f>VLOOKUP(A893,'[3]44经开区'!$A$5:$C$1276,3,0)</f>
        <v>0</v>
      </c>
      <c r="D893" s="359">
        <f>VLOOKUP(A893,'[3]44经开区'!$A$4:$D$1276,4,0)</f>
        <v>0</v>
      </c>
      <c r="E893" s="333" t="str">
        <f t="shared" si="47"/>
        <v/>
      </c>
      <c r="F893" s="300" t="str">
        <f t="shared" si="48"/>
        <v>否</v>
      </c>
      <c r="G893" s="178" t="str">
        <f t="shared" si="49"/>
        <v>项</v>
      </c>
    </row>
    <row r="894" ht="18.75" spans="1:7">
      <c r="A894" s="472">
        <v>2130314</v>
      </c>
      <c r="B894" s="329" t="s">
        <v>786</v>
      </c>
      <c r="C894" s="359">
        <f>VLOOKUP(A894,'[3]44经开区'!$A$5:$C$1276,3,0)</f>
        <v>18</v>
      </c>
      <c r="D894" s="359">
        <f>VLOOKUP(A894,'[3]44经开区'!$A$4:$D$1276,4,0)</f>
        <v>68</v>
      </c>
      <c r="E894" s="333">
        <f t="shared" si="47"/>
        <v>2.778</v>
      </c>
      <c r="F894" s="300" t="str">
        <f t="shared" si="48"/>
        <v>是</v>
      </c>
      <c r="G894" s="178" t="str">
        <f t="shared" si="49"/>
        <v>项</v>
      </c>
    </row>
    <row r="895" ht="18.75" spans="1:7">
      <c r="A895" s="472">
        <v>2130315</v>
      </c>
      <c r="B895" s="329" t="s">
        <v>787</v>
      </c>
      <c r="C895" s="359">
        <f>VLOOKUP(A895,'[3]44经开区'!$A$5:$C$1276,3,0)</f>
        <v>20</v>
      </c>
      <c r="D895" s="359">
        <f>VLOOKUP(A895,'[3]44经开区'!$A$4:$D$1276,4,0)</f>
        <v>0</v>
      </c>
      <c r="E895" s="333">
        <f t="shared" si="47"/>
        <v>-1</v>
      </c>
      <c r="F895" s="300" t="str">
        <f t="shared" si="48"/>
        <v>是</v>
      </c>
      <c r="G895" s="178" t="str">
        <f t="shared" si="49"/>
        <v>项</v>
      </c>
    </row>
    <row r="896" ht="18.75" spans="1:7">
      <c r="A896" s="472">
        <v>2130316</v>
      </c>
      <c r="B896" s="329" t="s">
        <v>788</v>
      </c>
      <c r="C896" s="359">
        <f>VLOOKUP(A896,'[3]44经开区'!$A$5:$C$1276,3,0)</f>
        <v>0</v>
      </c>
      <c r="D896" s="359">
        <f>VLOOKUP(A896,'[3]44经开区'!$A$4:$D$1276,4,0)</f>
        <v>0</v>
      </c>
      <c r="E896" s="333" t="str">
        <f t="shared" si="47"/>
        <v/>
      </c>
      <c r="F896" s="300" t="str">
        <f t="shared" si="48"/>
        <v>否</v>
      </c>
      <c r="G896" s="178" t="str">
        <f t="shared" si="49"/>
        <v>项</v>
      </c>
    </row>
    <row r="897" ht="18.75" spans="1:7">
      <c r="A897" s="472">
        <v>2130317</v>
      </c>
      <c r="B897" s="329" t="s">
        <v>789</v>
      </c>
      <c r="C897" s="359">
        <f>VLOOKUP(A897,'[3]44经开区'!$A$5:$C$1276,3,0)</f>
        <v>0</v>
      </c>
      <c r="D897" s="359">
        <f>VLOOKUP(A897,'[3]44经开区'!$A$4:$D$1276,4,0)</f>
        <v>0</v>
      </c>
      <c r="E897" s="333" t="str">
        <f t="shared" si="47"/>
        <v/>
      </c>
      <c r="F897" s="300" t="str">
        <f t="shared" si="48"/>
        <v>否</v>
      </c>
      <c r="G897" s="178" t="str">
        <f t="shared" si="49"/>
        <v>项</v>
      </c>
    </row>
    <row r="898" ht="18.75" spans="1:7">
      <c r="A898" s="472">
        <v>2130318</v>
      </c>
      <c r="B898" s="329" t="s">
        <v>790</v>
      </c>
      <c r="C898" s="359">
        <f>VLOOKUP(A898,'[3]44经开区'!$A$5:$C$1276,3,0)</f>
        <v>0</v>
      </c>
      <c r="D898" s="359">
        <f>VLOOKUP(A898,'[3]44经开区'!$A$4:$D$1276,4,0)</f>
        <v>0</v>
      </c>
      <c r="E898" s="333" t="str">
        <f t="shared" si="47"/>
        <v/>
      </c>
      <c r="F898" s="300" t="str">
        <f t="shared" si="48"/>
        <v>否</v>
      </c>
      <c r="G898" s="178" t="str">
        <f t="shared" si="49"/>
        <v>项</v>
      </c>
    </row>
    <row r="899" ht="18.75" spans="1:7">
      <c r="A899" s="472">
        <v>2130319</v>
      </c>
      <c r="B899" s="329" t="s">
        <v>791</v>
      </c>
      <c r="C899" s="359">
        <f>VLOOKUP(A899,'[3]44经开区'!$A$5:$C$1276,3,0)</f>
        <v>0</v>
      </c>
      <c r="D899" s="359">
        <f>VLOOKUP(A899,'[3]44经开区'!$A$4:$D$1276,4,0)</f>
        <v>0</v>
      </c>
      <c r="E899" s="333" t="str">
        <f t="shared" si="47"/>
        <v/>
      </c>
      <c r="F899" s="300" t="str">
        <f t="shared" si="48"/>
        <v>否</v>
      </c>
      <c r="G899" s="178" t="str">
        <f t="shared" si="49"/>
        <v>项</v>
      </c>
    </row>
    <row r="900" ht="18.75" spans="1:7">
      <c r="A900" s="472">
        <v>2130321</v>
      </c>
      <c r="B900" s="329" t="s">
        <v>792</v>
      </c>
      <c r="C900" s="359">
        <f>VLOOKUP(A900,'[3]44经开区'!$A$5:$C$1276,3,0)</f>
        <v>118</v>
      </c>
      <c r="D900" s="359">
        <f>VLOOKUP(A900,'[3]44经开区'!$A$4:$D$1276,4,0)</f>
        <v>281</v>
      </c>
      <c r="E900" s="333">
        <f t="shared" si="47"/>
        <v>1.381</v>
      </c>
      <c r="F900" s="300" t="str">
        <f t="shared" si="48"/>
        <v>是</v>
      </c>
      <c r="G900" s="178" t="str">
        <f t="shared" si="49"/>
        <v>项</v>
      </c>
    </row>
    <row r="901" ht="18.75" spans="1:7">
      <c r="A901" s="472">
        <v>2130322</v>
      </c>
      <c r="B901" s="329" t="s">
        <v>793</v>
      </c>
      <c r="C901" s="359">
        <f>VLOOKUP(A901,'[3]44经开区'!$A$5:$C$1276,3,0)</f>
        <v>0</v>
      </c>
      <c r="D901" s="359">
        <f>VLOOKUP(A901,'[3]44经开区'!$A$4:$D$1276,4,0)</f>
        <v>0</v>
      </c>
      <c r="E901" s="333" t="str">
        <f t="shared" si="47"/>
        <v/>
      </c>
      <c r="F901" s="300" t="str">
        <f t="shared" si="48"/>
        <v>否</v>
      </c>
      <c r="G901" s="178" t="str">
        <f t="shared" si="49"/>
        <v>项</v>
      </c>
    </row>
    <row r="902" ht="18.75" spans="1:7">
      <c r="A902" s="472">
        <v>2130333</v>
      </c>
      <c r="B902" s="329" t="s">
        <v>769</v>
      </c>
      <c r="C902" s="359">
        <f>VLOOKUP(A902,'[3]44经开区'!$A$5:$C$1276,3,0)</f>
        <v>0</v>
      </c>
      <c r="D902" s="359">
        <f>VLOOKUP(A902,'[3]44经开区'!$A$4:$D$1276,4,0)</f>
        <v>0</v>
      </c>
      <c r="E902" s="333" t="str">
        <f t="shared" si="47"/>
        <v/>
      </c>
      <c r="F902" s="300" t="str">
        <f t="shared" si="48"/>
        <v>否</v>
      </c>
      <c r="G902" s="178" t="str">
        <f t="shared" si="49"/>
        <v>项</v>
      </c>
    </row>
    <row r="903" ht="18.75" spans="1:7">
      <c r="A903" s="472">
        <v>2130334</v>
      </c>
      <c r="B903" s="329" t="s">
        <v>794</v>
      </c>
      <c r="C903" s="359">
        <f>VLOOKUP(A903,'[3]44经开区'!$A$5:$C$1276,3,0)</f>
        <v>19</v>
      </c>
      <c r="D903" s="359">
        <f>VLOOKUP(A903,'[3]44经开区'!$A$4:$D$1276,4,0)</f>
        <v>20</v>
      </c>
      <c r="E903" s="333">
        <f t="shared" si="47"/>
        <v>0.053</v>
      </c>
      <c r="F903" s="300" t="str">
        <f t="shared" si="48"/>
        <v>是</v>
      </c>
      <c r="G903" s="178" t="str">
        <f t="shared" si="49"/>
        <v>项</v>
      </c>
    </row>
    <row r="904" ht="18.75" spans="1:7">
      <c r="A904" s="472">
        <v>2130335</v>
      </c>
      <c r="B904" s="329" t="s">
        <v>795</v>
      </c>
      <c r="C904" s="359">
        <f>VLOOKUP(A904,'[3]44经开区'!$A$5:$C$1276,3,0)</f>
        <v>0</v>
      </c>
      <c r="D904" s="359">
        <f>VLOOKUP(A904,'[3]44经开区'!$A$4:$D$1276,4,0)</f>
        <v>0</v>
      </c>
      <c r="E904" s="333" t="str">
        <f t="shared" si="47"/>
        <v/>
      </c>
      <c r="F904" s="300" t="str">
        <f t="shared" si="48"/>
        <v>否</v>
      </c>
      <c r="G904" s="178" t="str">
        <f t="shared" si="49"/>
        <v>项</v>
      </c>
    </row>
    <row r="905" ht="18.75" spans="1:7">
      <c r="A905" s="472">
        <v>2130336</v>
      </c>
      <c r="B905" s="329" t="s">
        <v>796</v>
      </c>
      <c r="C905" s="359">
        <f>VLOOKUP(A905,'[3]44经开区'!$A$5:$C$1276,3,0)</f>
        <v>0</v>
      </c>
      <c r="D905" s="359">
        <f>VLOOKUP(A905,'[3]44经开区'!$A$4:$D$1276,4,0)</f>
        <v>0</v>
      </c>
      <c r="E905" s="333" t="str">
        <f t="shared" si="47"/>
        <v/>
      </c>
      <c r="F905" s="300" t="str">
        <f t="shared" si="48"/>
        <v>否</v>
      </c>
      <c r="G905" s="178" t="str">
        <f t="shared" si="49"/>
        <v>项</v>
      </c>
    </row>
    <row r="906" ht="18.75" spans="1:7">
      <c r="A906" s="472">
        <v>2130337</v>
      </c>
      <c r="B906" s="329" t="s">
        <v>797</v>
      </c>
      <c r="C906" s="359">
        <f>VLOOKUP(A906,'[3]44经开区'!$A$5:$C$1276,3,0)</f>
        <v>0</v>
      </c>
      <c r="D906" s="359">
        <f>VLOOKUP(A906,'[3]44经开区'!$A$4:$D$1276,4,0)</f>
        <v>0</v>
      </c>
      <c r="E906" s="333" t="str">
        <f t="shared" ref="E906:E969" si="50">IF(C906&gt;0,D906/C906-1,IF(C906&lt;0,-(D906/C906-1),""))</f>
        <v/>
      </c>
      <c r="F906" s="300" t="str">
        <f t="shared" si="48"/>
        <v>否</v>
      </c>
      <c r="G906" s="178" t="str">
        <f t="shared" si="49"/>
        <v>项</v>
      </c>
    </row>
    <row r="907" ht="18.75" spans="1:7">
      <c r="A907" s="472">
        <v>2130399</v>
      </c>
      <c r="B907" s="329" t="s">
        <v>798</v>
      </c>
      <c r="C907" s="359">
        <f>VLOOKUP(A907,'[3]44经开区'!$A$5:$C$1276,3,0)</f>
        <v>163</v>
      </c>
      <c r="D907" s="359">
        <f>VLOOKUP(A907,'[3]44经开区'!$A$4:$D$1276,4,0)</f>
        <v>0</v>
      </c>
      <c r="E907" s="333">
        <f t="shared" si="50"/>
        <v>-1</v>
      </c>
      <c r="F907" s="300" t="str">
        <f t="shared" si="48"/>
        <v>是</v>
      </c>
      <c r="G907" s="178" t="str">
        <f t="shared" si="49"/>
        <v>项</v>
      </c>
    </row>
    <row r="908" ht="18.75" spans="1:7">
      <c r="A908" s="471">
        <v>21305</v>
      </c>
      <c r="B908" s="325" t="s">
        <v>799</v>
      </c>
      <c r="C908" s="377">
        <f>VLOOKUP(A908,'[3]44经开区'!$A$5:$C$1276,3,0)</f>
        <v>59</v>
      </c>
      <c r="D908" s="377">
        <f>VLOOKUP(A908,'[3]44经开区'!$A$4:$D$1276,4,0)</f>
        <v>65</v>
      </c>
      <c r="E908" s="338">
        <f t="shared" si="50"/>
        <v>0.102</v>
      </c>
      <c r="F908" s="300" t="str">
        <f t="shared" si="48"/>
        <v>是</v>
      </c>
      <c r="G908" s="178" t="str">
        <f t="shared" si="49"/>
        <v>款</v>
      </c>
    </row>
    <row r="909" ht="18.75" spans="1:7">
      <c r="A909" s="472">
        <v>2130501</v>
      </c>
      <c r="B909" s="329" t="s">
        <v>137</v>
      </c>
      <c r="C909" s="359">
        <f>VLOOKUP(A909,'[3]44经开区'!$A$5:$C$1276,3,0)</f>
        <v>0</v>
      </c>
      <c r="D909" s="359">
        <f>VLOOKUP(A909,'[3]44经开区'!$A$4:$D$1276,4,0)</f>
        <v>0</v>
      </c>
      <c r="E909" s="333" t="str">
        <f t="shared" si="50"/>
        <v/>
      </c>
      <c r="F909" s="300" t="str">
        <f t="shared" si="48"/>
        <v>否</v>
      </c>
      <c r="G909" s="178" t="str">
        <f t="shared" si="49"/>
        <v>项</v>
      </c>
    </row>
    <row r="910" ht="18.75" spans="1:7">
      <c r="A910" s="472">
        <v>2130502</v>
      </c>
      <c r="B910" s="329" t="s">
        <v>138</v>
      </c>
      <c r="C910" s="359">
        <f>VLOOKUP(A910,'[3]44经开区'!$A$5:$C$1276,3,0)</f>
        <v>59</v>
      </c>
      <c r="D910" s="359">
        <f>VLOOKUP(A910,'[3]44经开区'!$A$4:$D$1276,4,0)</f>
        <v>0</v>
      </c>
      <c r="E910" s="333">
        <f t="shared" si="50"/>
        <v>-1</v>
      </c>
      <c r="F910" s="300" t="str">
        <f t="shared" si="48"/>
        <v>是</v>
      </c>
      <c r="G910" s="178" t="str">
        <f t="shared" si="49"/>
        <v>项</v>
      </c>
    </row>
    <row r="911" ht="18.75" spans="1:7">
      <c r="A911" s="472">
        <v>2130503</v>
      </c>
      <c r="B911" s="329" t="s">
        <v>139</v>
      </c>
      <c r="C911" s="359">
        <f>VLOOKUP(A911,'[3]44经开区'!$A$5:$C$1276,3,0)</f>
        <v>0</v>
      </c>
      <c r="D911" s="359">
        <f>VLOOKUP(A911,'[3]44经开区'!$A$4:$D$1276,4,0)</f>
        <v>0</v>
      </c>
      <c r="E911" s="333" t="str">
        <f t="shared" si="50"/>
        <v/>
      </c>
      <c r="F911" s="300" t="str">
        <f t="shared" si="48"/>
        <v>否</v>
      </c>
      <c r="G911" s="178" t="str">
        <f t="shared" si="49"/>
        <v>项</v>
      </c>
    </row>
    <row r="912" ht="18.75" spans="1:7">
      <c r="A912" s="472">
        <v>2130504</v>
      </c>
      <c r="B912" s="329" t="s">
        <v>800</v>
      </c>
      <c r="C912" s="359">
        <f>VLOOKUP(A912,'[3]44经开区'!$A$5:$C$1276,3,0)</f>
        <v>0</v>
      </c>
      <c r="D912" s="359">
        <f>VLOOKUP(A912,'[3]44经开区'!$A$4:$D$1276,4,0)</f>
        <v>0</v>
      </c>
      <c r="E912" s="333" t="str">
        <f t="shared" si="50"/>
        <v/>
      </c>
      <c r="F912" s="300" t="str">
        <f t="shared" si="48"/>
        <v>否</v>
      </c>
      <c r="G912" s="178" t="str">
        <f t="shared" si="49"/>
        <v>项</v>
      </c>
    </row>
    <row r="913" ht="18.75" spans="1:7">
      <c r="A913" s="472">
        <v>2130505</v>
      </c>
      <c r="B913" s="329" t="s">
        <v>801</v>
      </c>
      <c r="C913" s="359">
        <f>VLOOKUP(A913,'[3]44经开区'!$A$5:$C$1276,3,0)</f>
        <v>0</v>
      </c>
      <c r="D913" s="359">
        <f>VLOOKUP(A913,'[3]44经开区'!$A$4:$D$1276,4,0)</f>
        <v>0</v>
      </c>
      <c r="E913" s="333" t="str">
        <f t="shared" si="50"/>
        <v/>
      </c>
      <c r="F913" s="300" t="str">
        <f t="shared" si="48"/>
        <v>否</v>
      </c>
      <c r="G913" s="178" t="str">
        <f t="shared" si="49"/>
        <v>项</v>
      </c>
    </row>
    <row r="914" ht="18.75" spans="1:7">
      <c r="A914" s="472">
        <v>2130506</v>
      </c>
      <c r="B914" s="329" t="s">
        <v>802</v>
      </c>
      <c r="C914" s="359">
        <f>VLOOKUP(A914,'[3]44经开区'!$A$5:$C$1276,3,0)</f>
        <v>0</v>
      </c>
      <c r="D914" s="359">
        <f>VLOOKUP(A914,'[3]44经开区'!$A$4:$D$1276,4,0)</f>
        <v>0</v>
      </c>
      <c r="E914" s="333" t="str">
        <f t="shared" si="50"/>
        <v/>
      </c>
      <c r="F914" s="300" t="str">
        <f t="shared" si="48"/>
        <v>否</v>
      </c>
      <c r="G914" s="178" t="str">
        <f t="shared" si="49"/>
        <v>项</v>
      </c>
    </row>
    <row r="915" ht="18.75" spans="1:7">
      <c r="A915" s="472">
        <v>2130507</v>
      </c>
      <c r="B915" s="329" t="s">
        <v>803</v>
      </c>
      <c r="C915" s="359">
        <f>VLOOKUP(A915,'[3]44经开区'!$A$5:$C$1276,3,0)</f>
        <v>0</v>
      </c>
      <c r="D915" s="359">
        <f>VLOOKUP(A915,'[3]44经开区'!$A$4:$D$1276,4,0)</f>
        <v>0</v>
      </c>
      <c r="E915" s="333" t="str">
        <f t="shared" si="50"/>
        <v/>
      </c>
      <c r="F915" s="300" t="str">
        <f t="shared" si="48"/>
        <v>否</v>
      </c>
      <c r="G915" s="178" t="str">
        <f t="shared" si="49"/>
        <v>项</v>
      </c>
    </row>
    <row r="916" ht="18.75" spans="1:7">
      <c r="A916" s="472">
        <v>2130508</v>
      </c>
      <c r="B916" s="329" t="s">
        <v>804</v>
      </c>
      <c r="C916" s="359">
        <f>VLOOKUP(A916,'[3]44经开区'!$A$5:$C$1276,3,0)</f>
        <v>0</v>
      </c>
      <c r="D916" s="359">
        <f>VLOOKUP(A916,'[3]44经开区'!$A$4:$D$1276,4,0)</f>
        <v>0</v>
      </c>
      <c r="E916" s="333" t="str">
        <f t="shared" si="50"/>
        <v/>
      </c>
      <c r="F916" s="300" t="str">
        <f t="shared" si="48"/>
        <v>否</v>
      </c>
      <c r="G916" s="178" t="str">
        <f t="shared" si="49"/>
        <v>项</v>
      </c>
    </row>
    <row r="917" ht="18.75" spans="1:7">
      <c r="A917" s="472">
        <v>2130550</v>
      </c>
      <c r="B917" s="329" t="s">
        <v>805</v>
      </c>
      <c r="C917" s="359">
        <f>VLOOKUP(A917,'[3]44经开区'!$A$5:$C$1276,3,0)</f>
        <v>0</v>
      </c>
      <c r="D917" s="359">
        <f>VLOOKUP(A917,'[3]44经开区'!$A$4:$D$1276,4,0)</f>
        <v>0</v>
      </c>
      <c r="E917" s="333" t="str">
        <f t="shared" si="50"/>
        <v/>
      </c>
      <c r="F917" s="300" t="str">
        <f t="shared" si="48"/>
        <v>否</v>
      </c>
      <c r="G917" s="178" t="str">
        <f t="shared" si="49"/>
        <v>项</v>
      </c>
    </row>
    <row r="918" ht="18.75" spans="1:7">
      <c r="A918" s="472">
        <v>2130599</v>
      </c>
      <c r="B918" s="329" t="s">
        <v>806</v>
      </c>
      <c r="C918" s="359">
        <f>VLOOKUP(A918,'[3]44经开区'!$A$5:$C$1276,3,0)</f>
        <v>0</v>
      </c>
      <c r="D918" s="359">
        <f>VLOOKUP(A918,'[3]44经开区'!$A$4:$D$1276,4,0)</f>
        <v>65</v>
      </c>
      <c r="E918" s="333" t="str">
        <f t="shared" si="50"/>
        <v/>
      </c>
      <c r="F918" s="300" t="str">
        <f t="shared" si="48"/>
        <v>是</v>
      </c>
      <c r="G918" s="178" t="str">
        <f t="shared" si="49"/>
        <v>项</v>
      </c>
    </row>
    <row r="919" ht="18.75" spans="1:7">
      <c r="A919" s="471">
        <v>21307</v>
      </c>
      <c r="B919" s="325" t="s">
        <v>807</v>
      </c>
      <c r="C919" s="377">
        <f>VLOOKUP(A919,'[3]44经开区'!$A$5:$C$1276,3,0)</f>
        <v>500</v>
      </c>
      <c r="D919" s="377">
        <f>VLOOKUP(A919,'[3]44经开区'!$A$4:$D$1276,4,0)</f>
        <v>0</v>
      </c>
      <c r="E919" s="338">
        <f t="shared" si="50"/>
        <v>-1</v>
      </c>
      <c r="F919" s="300" t="str">
        <f t="shared" si="48"/>
        <v>是</v>
      </c>
      <c r="G919" s="178" t="str">
        <f t="shared" si="49"/>
        <v>款</v>
      </c>
    </row>
    <row r="920" ht="18.75" spans="1:7">
      <c r="A920" s="472">
        <v>2130701</v>
      </c>
      <c r="B920" s="329" t="s">
        <v>808</v>
      </c>
      <c r="C920" s="359">
        <f>VLOOKUP(A920,'[3]44经开区'!$A$5:$C$1276,3,0)</f>
        <v>0</v>
      </c>
      <c r="D920" s="359">
        <f>VLOOKUP(A920,'[3]44经开区'!$A$4:$D$1276,4,0)</f>
        <v>0</v>
      </c>
      <c r="E920" s="333" t="str">
        <f t="shared" si="50"/>
        <v/>
      </c>
      <c r="F920" s="300" t="str">
        <f t="shared" si="48"/>
        <v>否</v>
      </c>
      <c r="G920" s="178" t="str">
        <f t="shared" si="49"/>
        <v>项</v>
      </c>
    </row>
    <row r="921" ht="18.75" spans="1:7">
      <c r="A921" s="472">
        <v>2130704</v>
      </c>
      <c r="B921" s="329" t="s">
        <v>809</v>
      </c>
      <c r="C921" s="359">
        <f>VLOOKUP(A921,'[3]44经开区'!$A$5:$C$1276,3,0)</f>
        <v>0</v>
      </c>
      <c r="D921" s="359">
        <f>VLOOKUP(A921,'[3]44经开区'!$A$4:$D$1276,4,0)</f>
        <v>0</v>
      </c>
      <c r="E921" s="333" t="str">
        <f t="shared" si="50"/>
        <v/>
      </c>
      <c r="F921" s="300" t="str">
        <f t="shared" si="48"/>
        <v>否</v>
      </c>
      <c r="G921" s="178" t="str">
        <f t="shared" si="49"/>
        <v>项</v>
      </c>
    </row>
    <row r="922" ht="18.75" spans="1:7">
      <c r="A922" s="472">
        <v>2130705</v>
      </c>
      <c r="B922" s="329" t="s">
        <v>810</v>
      </c>
      <c r="C922" s="359">
        <f>VLOOKUP(A922,'[3]44经开区'!$A$5:$C$1276,3,0)</f>
        <v>0</v>
      </c>
      <c r="D922" s="359">
        <f>VLOOKUP(A922,'[3]44经开区'!$A$4:$D$1276,4,0)</f>
        <v>0</v>
      </c>
      <c r="E922" s="333" t="str">
        <f t="shared" si="50"/>
        <v/>
      </c>
      <c r="F922" s="300" t="str">
        <f t="shared" si="48"/>
        <v>否</v>
      </c>
      <c r="G922" s="178" t="str">
        <f t="shared" si="49"/>
        <v>项</v>
      </c>
    </row>
    <row r="923" ht="18.75" spans="1:7">
      <c r="A923" s="472">
        <v>2130706</v>
      </c>
      <c r="B923" s="329" t="s">
        <v>811</v>
      </c>
      <c r="C923" s="359">
        <f>VLOOKUP(A923,'[3]44经开区'!$A$5:$C$1276,3,0)</f>
        <v>0</v>
      </c>
      <c r="D923" s="359">
        <f>VLOOKUP(A923,'[3]44经开区'!$A$4:$D$1276,4,0)</f>
        <v>0</v>
      </c>
      <c r="E923" s="333" t="str">
        <f t="shared" si="50"/>
        <v/>
      </c>
      <c r="F923" s="300" t="str">
        <f t="shared" si="48"/>
        <v>否</v>
      </c>
      <c r="G923" s="178" t="str">
        <f t="shared" si="49"/>
        <v>项</v>
      </c>
    </row>
    <row r="924" ht="18.75" spans="1:7">
      <c r="A924" s="472">
        <v>2130707</v>
      </c>
      <c r="B924" s="329" t="s">
        <v>812</v>
      </c>
      <c r="C924" s="359">
        <f>VLOOKUP(A924,'[3]44经开区'!$A$5:$C$1276,3,0)</f>
        <v>500</v>
      </c>
      <c r="D924" s="359">
        <f>VLOOKUP(A924,'[3]44经开区'!$A$4:$D$1276,4,0)</f>
        <v>0</v>
      </c>
      <c r="E924" s="333">
        <f t="shared" si="50"/>
        <v>-1</v>
      </c>
      <c r="F924" s="300" t="str">
        <f t="shared" si="48"/>
        <v>是</v>
      </c>
      <c r="G924" s="178" t="str">
        <f t="shared" si="49"/>
        <v>项</v>
      </c>
    </row>
    <row r="925" ht="18.75" spans="1:7">
      <c r="A925" s="472">
        <v>2130799</v>
      </c>
      <c r="B925" s="329" t="s">
        <v>813</v>
      </c>
      <c r="C925" s="359">
        <f>VLOOKUP(A925,'[3]44经开区'!$A$5:$C$1276,3,0)</f>
        <v>0</v>
      </c>
      <c r="D925" s="359">
        <f>VLOOKUP(A925,'[3]44经开区'!$A$4:$D$1276,4,0)</f>
        <v>0</v>
      </c>
      <c r="E925" s="333" t="str">
        <f t="shared" si="50"/>
        <v/>
      </c>
      <c r="F925" s="300" t="str">
        <f t="shared" si="48"/>
        <v>否</v>
      </c>
      <c r="G925" s="178" t="str">
        <f t="shared" si="49"/>
        <v>项</v>
      </c>
    </row>
    <row r="926" ht="18.75" spans="1:7">
      <c r="A926" s="471">
        <v>21308</v>
      </c>
      <c r="B926" s="325" t="s">
        <v>814</v>
      </c>
      <c r="C926" s="377">
        <f>VLOOKUP(A926,'[3]44经开区'!$A$5:$C$1276,3,0)</f>
        <v>49</v>
      </c>
      <c r="D926" s="377">
        <f>VLOOKUP(A926,'[3]44经开区'!$A$4:$D$1276,4,0)</f>
        <v>9</v>
      </c>
      <c r="E926" s="338">
        <f t="shared" si="50"/>
        <v>-0.816</v>
      </c>
      <c r="F926" s="300" t="str">
        <f t="shared" si="48"/>
        <v>是</v>
      </c>
      <c r="G926" s="178" t="str">
        <f t="shared" si="49"/>
        <v>款</v>
      </c>
    </row>
    <row r="927" ht="18.75" spans="1:7">
      <c r="A927" s="472">
        <v>2130801</v>
      </c>
      <c r="B927" s="329" t="s">
        <v>815</v>
      </c>
      <c r="C927" s="359">
        <f>VLOOKUP(A927,'[3]44经开区'!$A$5:$C$1276,3,0)</f>
        <v>0</v>
      </c>
      <c r="D927" s="359">
        <f>VLOOKUP(A927,'[3]44经开区'!$A$4:$D$1276,4,0)</f>
        <v>0</v>
      </c>
      <c r="E927" s="333" t="str">
        <f t="shared" si="50"/>
        <v/>
      </c>
      <c r="F927" s="300" t="str">
        <f t="shared" si="48"/>
        <v>否</v>
      </c>
      <c r="G927" s="178" t="str">
        <f t="shared" si="49"/>
        <v>项</v>
      </c>
    </row>
    <row r="928" ht="18.75" spans="1:7">
      <c r="A928" s="472">
        <v>2130802</v>
      </c>
      <c r="B928" s="329" t="s">
        <v>816</v>
      </c>
      <c r="C928" s="359"/>
      <c r="D928" s="359"/>
      <c r="E928" s="333" t="str">
        <f t="shared" si="50"/>
        <v/>
      </c>
      <c r="F928" s="300" t="str">
        <f t="shared" si="48"/>
        <v>否</v>
      </c>
      <c r="G928" s="178" t="str">
        <f t="shared" si="49"/>
        <v>项</v>
      </c>
    </row>
    <row r="929" ht="18.75" spans="1:7">
      <c r="A929" s="472">
        <v>2130803</v>
      </c>
      <c r="B929" s="329" t="s">
        <v>817</v>
      </c>
      <c r="C929" s="359">
        <f>VLOOKUP(A929,'[3]44经开区'!$A$5:$C$1276,3,0)</f>
        <v>0</v>
      </c>
      <c r="D929" s="359">
        <f>VLOOKUP(A929,'[3]44经开区'!$A$4:$D$1276,4,0)</f>
        <v>0</v>
      </c>
      <c r="E929" s="333" t="str">
        <f t="shared" si="50"/>
        <v/>
      </c>
      <c r="F929" s="300" t="str">
        <f t="shared" si="48"/>
        <v>否</v>
      </c>
      <c r="G929" s="178" t="str">
        <f t="shared" si="49"/>
        <v>项</v>
      </c>
    </row>
    <row r="930" ht="18.75" spans="1:7">
      <c r="A930" s="472">
        <v>2130804</v>
      </c>
      <c r="B930" s="329" t="s">
        <v>818</v>
      </c>
      <c r="C930" s="359">
        <f>VLOOKUP(A930,'[3]44经开区'!$A$5:$C$1276,3,0)</f>
        <v>49</v>
      </c>
      <c r="D930" s="359">
        <f>VLOOKUP(A930,'[3]44经开区'!$A$4:$D$1276,4,0)</f>
        <v>9</v>
      </c>
      <c r="E930" s="333">
        <f t="shared" si="50"/>
        <v>-0.816</v>
      </c>
      <c r="F930" s="300" t="str">
        <f t="shared" si="48"/>
        <v>是</v>
      </c>
      <c r="G930" s="178" t="str">
        <f t="shared" si="49"/>
        <v>项</v>
      </c>
    </row>
    <row r="931" ht="18.75" spans="1:7">
      <c r="A931" s="472">
        <v>2130805</v>
      </c>
      <c r="B931" s="329" t="s">
        <v>819</v>
      </c>
      <c r="C931" s="359">
        <f>VLOOKUP(A931,'[3]44经开区'!$A$5:$C$1276,3,0)</f>
        <v>0</v>
      </c>
      <c r="D931" s="359">
        <f>VLOOKUP(A931,'[3]44经开区'!$A$4:$D$1276,4,0)</f>
        <v>0</v>
      </c>
      <c r="E931" s="333" t="str">
        <f t="shared" si="50"/>
        <v/>
      </c>
      <c r="F931" s="300" t="str">
        <f t="shared" si="48"/>
        <v>否</v>
      </c>
      <c r="G931" s="178" t="str">
        <f t="shared" si="49"/>
        <v>项</v>
      </c>
    </row>
    <row r="932" ht="18.75" spans="1:7">
      <c r="A932" s="472">
        <v>2130899</v>
      </c>
      <c r="B932" s="329" t="s">
        <v>820</v>
      </c>
      <c r="C932" s="359">
        <f>VLOOKUP(A932,'[3]44经开区'!$A$5:$C$1276,3,0)</f>
        <v>0</v>
      </c>
      <c r="D932" s="359">
        <f>VLOOKUP(A932,'[3]44经开区'!$A$4:$D$1276,4,0)</f>
        <v>0</v>
      </c>
      <c r="E932" s="333" t="str">
        <f t="shared" si="50"/>
        <v/>
      </c>
      <c r="F932" s="300" t="str">
        <f t="shared" si="48"/>
        <v>否</v>
      </c>
      <c r="G932" s="178" t="str">
        <f t="shared" si="49"/>
        <v>项</v>
      </c>
    </row>
    <row r="933" ht="18.75" spans="1:7">
      <c r="A933" s="471">
        <v>21309</v>
      </c>
      <c r="B933" s="325" t="s">
        <v>821</v>
      </c>
      <c r="C933" s="377">
        <f>VLOOKUP(A933,'[3]44经开区'!$A$5:$C$1276,3,0)</f>
        <v>0</v>
      </c>
      <c r="D933" s="377">
        <f>VLOOKUP(A933,'[3]44经开区'!$A$4:$D$1276,4,0)</f>
        <v>0</v>
      </c>
      <c r="E933" s="338" t="str">
        <f t="shared" si="50"/>
        <v/>
      </c>
      <c r="F933" s="300" t="str">
        <f t="shared" si="48"/>
        <v>否</v>
      </c>
      <c r="G933" s="178" t="str">
        <f t="shared" si="49"/>
        <v>款</v>
      </c>
    </row>
    <row r="934" ht="18.75" spans="1:7">
      <c r="A934" s="472">
        <v>2130901</v>
      </c>
      <c r="B934" s="329" t="s">
        <v>822</v>
      </c>
      <c r="C934" s="359">
        <f>VLOOKUP(A934,'[3]44经开区'!$A$5:$C$1276,3,0)</f>
        <v>0</v>
      </c>
      <c r="D934" s="359">
        <f>VLOOKUP(A934,'[3]44经开区'!$A$4:$D$1276,4,0)</f>
        <v>0</v>
      </c>
      <c r="E934" s="333" t="str">
        <f t="shared" si="50"/>
        <v/>
      </c>
      <c r="F934" s="300" t="str">
        <f t="shared" si="48"/>
        <v>否</v>
      </c>
      <c r="G934" s="178" t="str">
        <f t="shared" si="49"/>
        <v>项</v>
      </c>
    </row>
    <row r="935" ht="18.75" spans="1:7">
      <c r="A935" s="472">
        <v>2130999</v>
      </c>
      <c r="B935" s="329" t="s">
        <v>823</v>
      </c>
      <c r="C935" s="359">
        <f>VLOOKUP(A935,'[3]44经开区'!$A$5:$C$1276,3,0)</f>
        <v>0</v>
      </c>
      <c r="D935" s="359">
        <f>VLOOKUP(A935,'[3]44经开区'!$A$4:$D$1276,4,0)</f>
        <v>0</v>
      </c>
      <c r="E935" s="333" t="str">
        <f t="shared" si="50"/>
        <v/>
      </c>
      <c r="F935" s="300" t="str">
        <f t="shared" si="48"/>
        <v>否</v>
      </c>
      <c r="G935" s="178" t="str">
        <f t="shared" si="49"/>
        <v>项</v>
      </c>
    </row>
    <row r="936" ht="18.75" spans="1:7">
      <c r="A936" s="471">
        <v>21399</v>
      </c>
      <c r="B936" s="325" t="s">
        <v>824</v>
      </c>
      <c r="C936" s="377">
        <f>VLOOKUP(A936,'[3]44经开区'!$A$5:$C$1276,3,0)</f>
        <v>0</v>
      </c>
      <c r="D936" s="377">
        <f>VLOOKUP(A936,'[3]44经开区'!$A$4:$D$1276,4,0)</f>
        <v>1</v>
      </c>
      <c r="E936" s="338" t="str">
        <f t="shared" si="50"/>
        <v/>
      </c>
      <c r="F936" s="300" t="str">
        <f t="shared" si="48"/>
        <v>是</v>
      </c>
      <c r="G936" s="178" t="str">
        <f t="shared" si="49"/>
        <v>款</v>
      </c>
    </row>
    <row r="937" ht="18.75" spans="1:7">
      <c r="A937" s="472">
        <v>2139901</v>
      </c>
      <c r="B937" s="329" t="s">
        <v>825</v>
      </c>
      <c r="C937" s="359">
        <f>VLOOKUP(A937,'[3]44经开区'!$A$5:$C$1276,3,0)</f>
        <v>0</v>
      </c>
      <c r="D937" s="359">
        <f>VLOOKUP(A937,'[3]44经开区'!$A$4:$D$1276,4,0)</f>
        <v>0</v>
      </c>
      <c r="E937" s="333" t="str">
        <f t="shared" si="50"/>
        <v/>
      </c>
      <c r="F937" s="300" t="str">
        <f t="shared" si="48"/>
        <v>否</v>
      </c>
      <c r="G937" s="178" t="str">
        <f t="shared" si="49"/>
        <v>项</v>
      </c>
    </row>
    <row r="938" ht="18.75" spans="1:7">
      <c r="A938" s="472">
        <v>2139999</v>
      </c>
      <c r="B938" s="329" t="s">
        <v>826</v>
      </c>
      <c r="C938" s="359">
        <f>VLOOKUP(A938,'[3]44经开区'!$A$5:$C$1276,3,0)</f>
        <v>0</v>
      </c>
      <c r="D938" s="359">
        <f>VLOOKUP(A938,'[3]44经开区'!$A$4:$D$1276,4,0)</f>
        <v>1</v>
      </c>
      <c r="E938" s="333" t="str">
        <f t="shared" si="50"/>
        <v/>
      </c>
      <c r="F938" s="300" t="str">
        <f t="shared" si="48"/>
        <v>是</v>
      </c>
      <c r="G938" s="178" t="str">
        <f t="shared" si="49"/>
        <v>项</v>
      </c>
    </row>
    <row r="939" ht="18.75" spans="1:7">
      <c r="A939" s="471">
        <v>214</v>
      </c>
      <c r="B939" s="325" t="s">
        <v>95</v>
      </c>
      <c r="C939" s="377">
        <f>VLOOKUP(A939,'[3]44经开区'!$A$5:$C$1276,3,0)</f>
        <v>0</v>
      </c>
      <c r="D939" s="377">
        <f>VLOOKUP(A939,'[3]44经开区'!$A$4:$D$1276,4,0)</f>
        <v>0</v>
      </c>
      <c r="E939" s="338" t="str">
        <f t="shared" si="50"/>
        <v/>
      </c>
      <c r="F939" s="300" t="str">
        <f t="shared" si="48"/>
        <v>是</v>
      </c>
      <c r="G939" s="178" t="str">
        <f t="shared" si="49"/>
        <v>类</v>
      </c>
    </row>
    <row r="940" ht="18.75" spans="1:7">
      <c r="A940" s="471">
        <v>21401</v>
      </c>
      <c r="B940" s="325" t="s">
        <v>827</v>
      </c>
      <c r="C940" s="377">
        <f>VLOOKUP(A940,'[3]44经开区'!$A$5:$C$1276,3,0)</f>
        <v>0</v>
      </c>
      <c r="D940" s="377">
        <f>VLOOKUP(A940,'[3]44经开区'!$A$4:$D$1276,4,0)</f>
        <v>0</v>
      </c>
      <c r="E940" s="338" t="str">
        <f t="shared" si="50"/>
        <v/>
      </c>
      <c r="F940" s="300" t="str">
        <f t="shared" si="48"/>
        <v>否</v>
      </c>
      <c r="G940" s="178" t="str">
        <f t="shared" si="49"/>
        <v>款</v>
      </c>
    </row>
    <row r="941" ht="18.75" spans="1:7">
      <c r="A941" s="472">
        <v>2140101</v>
      </c>
      <c r="B941" s="329" t="s">
        <v>137</v>
      </c>
      <c r="C941" s="359">
        <f>VLOOKUP(A941,'[3]44经开区'!$A$5:$C$1276,3,0)</f>
        <v>0</v>
      </c>
      <c r="D941" s="359">
        <f>VLOOKUP(A941,'[3]44经开区'!$A$4:$D$1276,4,0)</f>
        <v>0</v>
      </c>
      <c r="E941" s="333" t="str">
        <f t="shared" si="50"/>
        <v/>
      </c>
      <c r="F941" s="300" t="str">
        <f t="shared" si="48"/>
        <v>否</v>
      </c>
      <c r="G941" s="178" t="str">
        <f t="shared" si="49"/>
        <v>项</v>
      </c>
    </row>
    <row r="942" ht="18.75" spans="1:7">
      <c r="A942" s="472">
        <v>2140102</v>
      </c>
      <c r="B942" s="329" t="s">
        <v>138</v>
      </c>
      <c r="C942" s="359">
        <f>VLOOKUP(A942,'[3]44经开区'!$A$5:$C$1276,3,0)</f>
        <v>0</v>
      </c>
      <c r="D942" s="359">
        <f>VLOOKUP(A942,'[3]44经开区'!$A$4:$D$1276,4,0)</f>
        <v>0</v>
      </c>
      <c r="E942" s="333" t="str">
        <f t="shared" si="50"/>
        <v/>
      </c>
      <c r="F942" s="300" t="str">
        <f t="shared" si="48"/>
        <v>否</v>
      </c>
      <c r="G942" s="178" t="str">
        <f t="shared" si="49"/>
        <v>项</v>
      </c>
    </row>
    <row r="943" ht="18.75" spans="1:7">
      <c r="A943" s="472">
        <v>2140103</v>
      </c>
      <c r="B943" s="329" t="s">
        <v>139</v>
      </c>
      <c r="C943" s="359">
        <f>VLOOKUP(A943,'[3]44经开区'!$A$5:$C$1276,3,0)</f>
        <v>0</v>
      </c>
      <c r="D943" s="359">
        <f>VLOOKUP(A943,'[3]44经开区'!$A$4:$D$1276,4,0)</f>
        <v>0</v>
      </c>
      <c r="E943" s="333" t="str">
        <f t="shared" si="50"/>
        <v/>
      </c>
      <c r="F943" s="300" t="str">
        <f t="shared" si="48"/>
        <v>否</v>
      </c>
      <c r="G943" s="178" t="str">
        <f t="shared" si="49"/>
        <v>项</v>
      </c>
    </row>
    <row r="944" ht="18.75" spans="1:7">
      <c r="A944" s="472">
        <v>2140104</v>
      </c>
      <c r="B944" s="329" t="s">
        <v>828</v>
      </c>
      <c r="C944" s="359">
        <f>VLOOKUP(A944,'[3]44经开区'!$A$5:$C$1276,3,0)</f>
        <v>0</v>
      </c>
      <c r="D944" s="359">
        <f>VLOOKUP(A944,'[3]44经开区'!$A$4:$D$1276,4,0)</f>
        <v>0</v>
      </c>
      <c r="E944" s="333" t="str">
        <f t="shared" si="50"/>
        <v/>
      </c>
      <c r="F944" s="300" t="str">
        <f t="shared" si="48"/>
        <v>否</v>
      </c>
      <c r="G944" s="178" t="str">
        <f t="shared" si="49"/>
        <v>项</v>
      </c>
    </row>
    <row r="945" ht="18.75" spans="1:7">
      <c r="A945" s="472">
        <v>2140106</v>
      </c>
      <c r="B945" s="329" t="s">
        <v>829</v>
      </c>
      <c r="C945" s="359">
        <f>VLOOKUP(A945,'[3]44经开区'!$A$5:$C$1276,3,0)</f>
        <v>0</v>
      </c>
      <c r="D945" s="359">
        <f>VLOOKUP(A945,'[3]44经开区'!$A$4:$D$1276,4,0)</f>
        <v>0</v>
      </c>
      <c r="E945" s="333" t="str">
        <f t="shared" si="50"/>
        <v/>
      </c>
      <c r="F945" s="300" t="str">
        <f t="shared" ref="F945:F960" si="51">IF(LEN(A945)=3,"是",IF(B945&lt;&gt;"",IF(SUM(C945:D945)&lt;&gt;0,"是","否"),"是"))</f>
        <v>否</v>
      </c>
      <c r="G945" s="178" t="str">
        <f t="shared" ref="G945:G960" si="52">IF(LEN(A945)=3,"类",IF(LEN(A945)=5,"款","项"))</f>
        <v>项</v>
      </c>
    </row>
    <row r="946" ht="18.75" spans="1:7">
      <c r="A946" s="472">
        <v>2140109</v>
      </c>
      <c r="B946" s="329" t="s">
        <v>830</v>
      </c>
      <c r="C946" s="359">
        <f>VLOOKUP(A946,'[3]44经开区'!$A$5:$C$1276,3,0)</f>
        <v>0</v>
      </c>
      <c r="D946" s="359">
        <f>VLOOKUP(A946,'[3]44经开区'!$A$4:$D$1276,4,0)</f>
        <v>0</v>
      </c>
      <c r="E946" s="333" t="str">
        <f t="shared" si="50"/>
        <v/>
      </c>
      <c r="F946" s="300" t="str">
        <f t="shared" si="51"/>
        <v>否</v>
      </c>
      <c r="G946" s="178" t="str">
        <f t="shared" si="52"/>
        <v>项</v>
      </c>
    </row>
    <row r="947" ht="18.75" spans="1:7">
      <c r="A947" s="472">
        <v>2140110</v>
      </c>
      <c r="B947" s="329" t="s">
        <v>831</v>
      </c>
      <c r="C947" s="359">
        <f>VLOOKUP(A947,'[3]44经开区'!$A$5:$C$1276,3,0)</f>
        <v>0</v>
      </c>
      <c r="D947" s="359">
        <f>VLOOKUP(A947,'[3]44经开区'!$A$4:$D$1276,4,0)</f>
        <v>0</v>
      </c>
      <c r="E947" s="333" t="str">
        <f t="shared" si="50"/>
        <v/>
      </c>
      <c r="F947" s="300" t="str">
        <f t="shared" si="51"/>
        <v>否</v>
      </c>
      <c r="G947" s="178" t="str">
        <f t="shared" si="52"/>
        <v>项</v>
      </c>
    </row>
    <row r="948" ht="18.75" spans="1:7">
      <c r="A948" s="472">
        <v>2140111</v>
      </c>
      <c r="B948" s="329" t="s">
        <v>832</v>
      </c>
      <c r="C948" s="359"/>
      <c r="D948" s="359"/>
      <c r="E948" s="333" t="str">
        <f t="shared" si="50"/>
        <v/>
      </c>
      <c r="F948" s="300" t="str">
        <f t="shared" si="51"/>
        <v>否</v>
      </c>
      <c r="G948" s="178" t="str">
        <f t="shared" si="52"/>
        <v>项</v>
      </c>
    </row>
    <row r="949" ht="18.75" spans="1:7">
      <c r="A949" s="472">
        <v>2140112</v>
      </c>
      <c r="B949" s="329" t="s">
        <v>833</v>
      </c>
      <c r="C949" s="359">
        <f>VLOOKUP(A949,'[3]44经开区'!$A$5:$C$1276,3,0)</f>
        <v>0</v>
      </c>
      <c r="D949" s="359">
        <f>VLOOKUP(A949,'[3]44经开区'!$A$4:$D$1276,4,0)</f>
        <v>0</v>
      </c>
      <c r="E949" s="333" t="str">
        <f t="shared" si="50"/>
        <v/>
      </c>
      <c r="F949" s="300" t="str">
        <f t="shared" si="51"/>
        <v>否</v>
      </c>
      <c r="G949" s="178" t="str">
        <f t="shared" si="52"/>
        <v>项</v>
      </c>
    </row>
    <row r="950" ht="18.75" spans="1:7">
      <c r="A950" s="472">
        <v>2140114</v>
      </c>
      <c r="B950" s="329" t="s">
        <v>834</v>
      </c>
      <c r="C950" s="359">
        <f>VLOOKUP(A950,'[3]44经开区'!$A$5:$C$1276,3,0)</f>
        <v>0</v>
      </c>
      <c r="D950" s="359">
        <f>VLOOKUP(A950,'[3]44经开区'!$A$4:$D$1276,4,0)</f>
        <v>0</v>
      </c>
      <c r="E950" s="333" t="str">
        <f t="shared" si="50"/>
        <v/>
      </c>
      <c r="F950" s="300" t="str">
        <f t="shared" si="51"/>
        <v>否</v>
      </c>
      <c r="G950" s="178" t="str">
        <f t="shared" si="52"/>
        <v>项</v>
      </c>
    </row>
    <row r="951" ht="18.75" spans="1:7">
      <c r="A951" s="472">
        <v>2140122</v>
      </c>
      <c r="B951" s="329" t="s">
        <v>835</v>
      </c>
      <c r="C951" s="359">
        <f>VLOOKUP(A951,'[3]44经开区'!$A$5:$C$1276,3,0)</f>
        <v>0</v>
      </c>
      <c r="D951" s="359">
        <f>VLOOKUP(A951,'[3]44经开区'!$A$4:$D$1276,4,0)</f>
        <v>0</v>
      </c>
      <c r="E951" s="333" t="str">
        <f t="shared" si="50"/>
        <v/>
      </c>
      <c r="F951" s="300" t="str">
        <f t="shared" si="51"/>
        <v>否</v>
      </c>
      <c r="G951" s="178" t="str">
        <f t="shared" si="52"/>
        <v>项</v>
      </c>
    </row>
    <row r="952" ht="18.75" spans="1:7">
      <c r="A952" s="472">
        <v>2140123</v>
      </c>
      <c r="B952" s="329" t="s">
        <v>836</v>
      </c>
      <c r="C952" s="359">
        <f>VLOOKUP(A952,'[3]44经开区'!$A$5:$C$1276,3,0)</f>
        <v>0</v>
      </c>
      <c r="D952" s="359">
        <f>VLOOKUP(A952,'[3]44经开区'!$A$4:$D$1276,4,0)</f>
        <v>0</v>
      </c>
      <c r="E952" s="333" t="str">
        <f t="shared" si="50"/>
        <v/>
      </c>
      <c r="F952" s="300" t="str">
        <f t="shared" si="51"/>
        <v>否</v>
      </c>
      <c r="G952" s="178" t="str">
        <f t="shared" si="52"/>
        <v>项</v>
      </c>
    </row>
    <row r="953" ht="18.75" spans="1:7">
      <c r="A953" s="472">
        <v>2140127</v>
      </c>
      <c r="B953" s="329" t="s">
        <v>837</v>
      </c>
      <c r="C953" s="359">
        <f>VLOOKUP(A953,'[3]44经开区'!$A$5:$C$1276,3,0)</f>
        <v>0</v>
      </c>
      <c r="D953" s="359">
        <f>VLOOKUP(A953,'[3]44经开区'!$A$4:$D$1276,4,0)</f>
        <v>0</v>
      </c>
      <c r="E953" s="333" t="str">
        <f t="shared" si="50"/>
        <v/>
      </c>
      <c r="F953" s="300" t="str">
        <f t="shared" si="51"/>
        <v>否</v>
      </c>
      <c r="G953" s="178" t="str">
        <f t="shared" si="52"/>
        <v>项</v>
      </c>
    </row>
    <row r="954" ht="18.75" spans="1:7">
      <c r="A954" s="472">
        <v>2140128</v>
      </c>
      <c r="B954" s="329" t="s">
        <v>838</v>
      </c>
      <c r="C954" s="359">
        <f>VLOOKUP(A954,'[3]44经开区'!$A$5:$C$1276,3,0)</f>
        <v>0</v>
      </c>
      <c r="D954" s="359">
        <f>VLOOKUP(A954,'[3]44经开区'!$A$4:$D$1276,4,0)</f>
        <v>0</v>
      </c>
      <c r="E954" s="333" t="str">
        <f t="shared" si="50"/>
        <v/>
      </c>
      <c r="F954" s="300" t="str">
        <f t="shared" si="51"/>
        <v>否</v>
      </c>
      <c r="G954" s="178" t="str">
        <f t="shared" si="52"/>
        <v>项</v>
      </c>
    </row>
    <row r="955" ht="18.75" spans="1:7">
      <c r="A955" s="472">
        <v>2140129</v>
      </c>
      <c r="B955" s="329" t="s">
        <v>839</v>
      </c>
      <c r="C955" s="359">
        <f>VLOOKUP(A955,'[3]44经开区'!$A$5:$C$1276,3,0)</f>
        <v>0</v>
      </c>
      <c r="D955" s="359">
        <f>VLOOKUP(A955,'[3]44经开区'!$A$4:$D$1276,4,0)</f>
        <v>0</v>
      </c>
      <c r="E955" s="333" t="str">
        <f t="shared" si="50"/>
        <v/>
      </c>
      <c r="F955" s="300" t="str">
        <f t="shared" si="51"/>
        <v>否</v>
      </c>
      <c r="G955" s="178" t="str">
        <f t="shared" si="52"/>
        <v>项</v>
      </c>
    </row>
    <row r="956" ht="18.75" spans="1:7">
      <c r="A956" s="472">
        <v>2140130</v>
      </c>
      <c r="B956" s="329" t="s">
        <v>840</v>
      </c>
      <c r="C956" s="359">
        <f>VLOOKUP(A956,'[3]44经开区'!$A$5:$C$1276,3,0)</f>
        <v>0</v>
      </c>
      <c r="D956" s="359">
        <f>VLOOKUP(A956,'[3]44经开区'!$A$4:$D$1276,4,0)</f>
        <v>0</v>
      </c>
      <c r="E956" s="333" t="str">
        <f t="shared" si="50"/>
        <v/>
      </c>
      <c r="F956" s="300" t="str">
        <f t="shared" si="51"/>
        <v>否</v>
      </c>
      <c r="G956" s="178" t="str">
        <f t="shared" si="52"/>
        <v>项</v>
      </c>
    </row>
    <row r="957" ht="18.75" spans="1:7">
      <c r="A957" s="472">
        <v>2140131</v>
      </c>
      <c r="B957" s="329" t="s">
        <v>841</v>
      </c>
      <c r="C957" s="359">
        <f>VLOOKUP(A957,'[3]44经开区'!$A$5:$C$1276,3,0)</f>
        <v>0</v>
      </c>
      <c r="D957" s="359">
        <f>VLOOKUP(A957,'[3]44经开区'!$A$4:$D$1276,4,0)</f>
        <v>0</v>
      </c>
      <c r="E957" s="333" t="str">
        <f t="shared" si="50"/>
        <v/>
      </c>
      <c r="F957" s="300" t="str">
        <f t="shared" si="51"/>
        <v>否</v>
      </c>
      <c r="G957" s="178" t="str">
        <f t="shared" si="52"/>
        <v>项</v>
      </c>
    </row>
    <row r="958" ht="18.75" spans="1:7">
      <c r="A958" s="472">
        <v>2140133</v>
      </c>
      <c r="B958" s="329" t="s">
        <v>842</v>
      </c>
      <c r="C958" s="359">
        <f>VLOOKUP(A958,'[3]44经开区'!$A$5:$C$1276,3,0)</f>
        <v>0</v>
      </c>
      <c r="D958" s="359">
        <f>VLOOKUP(A958,'[3]44经开区'!$A$4:$D$1276,4,0)</f>
        <v>0</v>
      </c>
      <c r="E958" s="333" t="str">
        <f t="shared" si="50"/>
        <v/>
      </c>
      <c r="F958" s="300" t="str">
        <f t="shared" si="51"/>
        <v>否</v>
      </c>
      <c r="G958" s="178" t="str">
        <f t="shared" si="52"/>
        <v>项</v>
      </c>
    </row>
    <row r="959" ht="18.75" spans="1:7">
      <c r="A959" s="472">
        <v>2140136</v>
      </c>
      <c r="B959" s="329" t="s">
        <v>843</v>
      </c>
      <c r="C959" s="359">
        <f>VLOOKUP(A959,'[3]44经开区'!$A$5:$C$1276,3,0)</f>
        <v>0</v>
      </c>
      <c r="D959" s="359">
        <f>VLOOKUP(A959,'[3]44经开区'!$A$4:$D$1276,4,0)</f>
        <v>0</v>
      </c>
      <c r="E959" s="333" t="str">
        <f t="shared" si="50"/>
        <v/>
      </c>
      <c r="F959" s="300" t="str">
        <f t="shared" si="51"/>
        <v>否</v>
      </c>
      <c r="G959" s="178" t="str">
        <f t="shared" si="52"/>
        <v>项</v>
      </c>
    </row>
    <row r="960" ht="18.75" spans="1:7">
      <c r="A960" s="472">
        <v>2140138</v>
      </c>
      <c r="B960" s="329" t="s">
        <v>844</v>
      </c>
      <c r="C960" s="359">
        <f>VLOOKUP(A960,'[3]44经开区'!$A$5:$C$1276,3,0)</f>
        <v>0</v>
      </c>
      <c r="D960" s="359">
        <f>VLOOKUP(A960,'[3]44经开区'!$A$4:$D$1276,4,0)</f>
        <v>0</v>
      </c>
      <c r="E960" s="333" t="str">
        <f t="shared" si="50"/>
        <v/>
      </c>
      <c r="F960" s="300" t="str">
        <f t="shared" si="51"/>
        <v>否</v>
      </c>
      <c r="G960" s="178" t="str">
        <f t="shared" si="52"/>
        <v>项</v>
      </c>
    </row>
    <row r="961" ht="18.75" spans="1:7">
      <c r="A961" s="472">
        <v>2140199</v>
      </c>
      <c r="B961" s="329" t="s">
        <v>845</v>
      </c>
      <c r="C961" s="359">
        <f>VLOOKUP(A961,'[3]44经开区'!$A$5:$C$1276,3,0)</f>
        <v>0</v>
      </c>
      <c r="D961" s="359">
        <f>VLOOKUP(A961,'[3]44经开区'!$A$4:$D$1276,4,0)</f>
        <v>0</v>
      </c>
      <c r="E961" s="333" t="str">
        <f t="shared" si="50"/>
        <v/>
      </c>
      <c r="F961" s="300" t="str">
        <f t="shared" ref="F961:F1005" si="53">IF(LEN(A961)=3,"是",IF(B961&lt;&gt;"",IF(SUM(C961:D961)&lt;&gt;0,"是","否"),"是"))</f>
        <v>否</v>
      </c>
      <c r="G961" s="178" t="str">
        <f t="shared" ref="G961:G1005" si="54">IF(LEN(A961)=3,"类",IF(LEN(A961)=5,"款","项"))</f>
        <v>项</v>
      </c>
    </row>
    <row r="962" ht="18.75" spans="1:7">
      <c r="A962" s="471">
        <v>21402</v>
      </c>
      <c r="B962" s="325" t="s">
        <v>846</v>
      </c>
      <c r="C962" s="377">
        <f>VLOOKUP(A962,'[3]44经开区'!$A$5:$C$1276,3,0)</f>
        <v>0</v>
      </c>
      <c r="D962" s="377">
        <f>VLOOKUP(A962,'[3]44经开区'!$A$4:$D$1276,4,0)</f>
        <v>0</v>
      </c>
      <c r="E962" s="338" t="str">
        <f t="shared" si="50"/>
        <v/>
      </c>
      <c r="F962" s="300" t="str">
        <f t="shared" si="53"/>
        <v>否</v>
      </c>
      <c r="G962" s="178" t="str">
        <f t="shared" si="54"/>
        <v>款</v>
      </c>
    </row>
    <row r="963" ht="18.75" spans="1:7">
      <c r="A963" s="472">
        <v>2140201</v>
      </c>
      <c r="B963" s="329" t="s">
        <v>137</v>
      </c>
      <c r="C963" s="359">
        <f>VLOOKUP(A963,'[3]44经开区'!$A$5:$C$1276,3,0)</f>
        <v>0</v>
      </c>
      <c r="D963" s="359">
        <f>VLOOKUP(A963,'[3]44经开区'!$A$4:$D$1276,4,0)</f>
        <v>0</v>
      </c>
      <c r="E963" s="333" t="str">
        <f t="shared" si="50"/>
        <v/>
      </c>
      <c r="F963" s="300" t="str">
        <f t="shared" si="53"/>
        <v>否</v>
      </c>
      <c r="G963" s="178" t="str">
        <f t="shared" si="54"/>
        <v>项</v>
      </c>
    </row>
    <row r="964" ht="18.75" spans="1:7">
      <c r="A964" s="472">
        <v>2140202</v>
      </c>
      <c r="B964" s="329" t="s">
        <v>138</v>
      </c>
      <c r="C964" s="359">
        <f>VLOOKUP(A964,'[3]44经开区'!$A$5:$C$1276,3,0)</f>
        <v>0</v>
      </c>
      <c r="D964" s="359">
        <f>VLOOKUP(A964,'[3]44经开区'!$A$4:$D$1276,4,0)</f>
        <v>0</v>
      </c>
      <c r="E964" s="333" t="str">
        <f t="shared" si="50"/>
        <v/>
      </c>
      <c r="F964" s="300" t="str">
        <f t="shared" si="53"/>
        <v>否</v>
      </c>
      <c r="G964" s="178" t="str">
        <f t="shared" si="54"/>
        <v>项</v>
      </c>
    </row>
    <row r="965" ht="18.75" spans="1:7">
      <c r="A965" s="472">
        <v>2140203</v>
      </c>
      <c r="B965" s="329" t="s">
        <v>139</v>
      </c>
      <c r="C965" s="359">
        <f>VLOOKUP(A965,'[3]44经开区'!$A$5:$C$1276,3,0)</f>
        <v>0</v>
      </c>
      <c r="D965" s="359">
        <f>VLOOKUP(A965,'[3]44经开区'!$A$4:$D$1276,4,0)</f>
        <v>0</v>
      </c>
      <c r="E965" s="333" t="str">
        <f t="shared" si="50"/>
        <v/>
      </c>
      <c r="F965" s="300" t="str">
        <f t="shared" si="53"/>
        <v>否</v>
      </c>
      <c r="G965" s="178" t="str">
        <f t="shared" si="54"/>
        <v>项</v>
      </c>
    </row>
    <row r="966" ht="18.75" spans="1:7">
      <c r="A966" s="472">
        <v>2140204</v>
      </c>
      <c r="B966" s="329" t="s">
        <v>847</v>
      </c>
      <c r="C966" s="359">
        <f>VLOOKUP(A966,'[3]44经开区'!$A$5:$C$1276,3,0)</f>
        <v>0</v>
      </c>
      <c r="D966" s="359">
        <f>VLOOKUP(A966,'[3]44经开区'!$A$4:$D$1276,4,0)</f>
        <v>0</v>
      </c>
      <c r="E966" s="333" t="str">
        <f t="shared" si="50"/>
        <v/>
      </c>
      <c r="F966" s="300" t="str">
        <f t="shared" si="53"/>
        <v>否</v>
      </c>
      <c r="G966" s="178" t="str">
        <f t="shared" si="54"/>
        <v>项</v>
      </c>
    </row>
    <row r="967" ht="18.75" spans="1:7">
      <c r="A967" s="472">
        <v>2140205</v>
      </c>
      <c r="B967" s="329" t="s">
        <v>848</v>
      </c>
      <c r="C967" s="359">
        <f>VLOOKUP(A967,'[3]44经开区'!$A$5:$C$1276,3,0)</f>
        <v>0</v>
      </c>
      <c r="D967" s="359">
        <f>VLOOKUP(A967,'[3]44经开区'!$A$4:$D$1276,4,0)</f>
        <v>0</v>
      </c>
      <c r="E967" s="333" t="str">
        <f t="shared" si="50"/>
        <v/>
      </c>
      <c r="F967" s="300" t="str">
        <f t="shared" si="53"/>
        <v>否</v>
      </c>
      <c r="G967" s="178" t="str">
        <f t="shared" si="54"/>
        <v>项</v>
      </c>
    </row>
    <row r="968" ht="18.75" spans="1:7">
      <c r="A968" s="472">
        <v>2140206</v>
      </c>
      <c r="B968" s="329" t="s">
        <v>849</v>
      </c>
      <c r="C968" s="359">
        <f>VLOOKUP(A968,'[3]44经开区'!$A$5:$C$1276,3,0)</f>
        <v>0</v>
      </c>
      <c r="D968" s="359">
        <f>VLOOKUP(A968,'[3]44经开区'!$A$4:$D$1276,4,0)</f>
        <v>0</v>
      </c>
      <c r="E968" s="333" t="str">
        <f t="shared" si="50"/>
        <v/>
      </c>
      <c r="F968" s="300" t="str">
        <f t="shared" si="53"/>
        <v>否</v>
      </c>
      <c r="G968" s="178" t="str">
        <f t="shared" si="54"/>
        <v>项</v>
      </c>
    </row>
    <row r="969" ht="18.75" spans="1:7">
      <c r="A969" s="472">
        <v>2140207</v>
      </c>
      <c r="B969" s="329" t="s">
        <v>850</v>
      </c>
      <c r="C969" s="359">
        <f>VLOOKUP(A969,'[3]44经开区'!$A$5:$C$1276,3,0)</f>
        <v>0</v>
      </c>
      <c r="D969" s="359">
        <f>VLOOKUP(A969,'[3]44经开区'!$A$4:$D$1276,4,0)</f>
        <v>0</v>
      </c>
      <c r="E969" s="333" t="str">
        <f t="shared" si="50"/>
        <v/>
      </c>
      <c r="F969" s="300" t="str">
        <f t="shared" si="53"/>
        <v>否</v>
      </c>
      <c r="G969" s="178" t="str">
        <f t="shared" si="54"/>
        <v>项</v>
      </c>
    </row>
    <row r="970" ht="18.75" spans="1:7">
      <c r="A970" s="472">
        <v>2140208</v>
      </c>
      <c r="B970" s="329" t="s">
        <v>851</v>
      </c>
      <c r="C970" s="359">
        <f>VLOOKUP(A970,'[3]44经开区'!$A$5:$C$1276,3,0)</f>
        <v>0</v>
      </c>
      <c r="D970" s="359">
        <f>VLOOKUP(A970,'[3]44经开区'!$A$4:$D$1276,4,0)</f>
        <v>0</v>
      </c>
      <c r="E970" s="333" t="str">
        <f t="shared" ref="E970:E1033" si="55">IF(C970&gt;0,D970/C970-1,IF(C970&lt;0,-(D970/C970-1),""))</f>
        <v/>
      </c>
      <c r="F970" s="300" t="str">
        <f t="shared" si="53"/>
        <v>否</v>
      </c>
      <c r="G970" s="178" t="str">
        <f t="shared" si="54"/>
        <v>项</v>
      </c>
    </row>
    <row r="971" ht="18.75" spans="1:7">
      <c r="A971" s="472">
        <v>2140299</v>
      </c>
      <c r="B971" s="329" t="s">
        <v>852</v>
      </c>
      <c r="C971" s="359">
        <f>VLOOKUP(A971,'[3]44经开区'!$A$5:$C$1276,3,0)</f>
        <v>0</v>
      </c>
      <c r="D971" s="359">
        <f>VLOOKUP(A971,'[3]44经开区'!$A$4:$D$1276,4,0)</f>
        <v>0</v>
      </c>
      <c r="E971" s="333" t="str">
        <f t="shared" si="55"/>
        <v/>
      </c>
      <c r="F971" s="300" t="str">
        <f t="shared" si="53"/>
        <v>否</v>
      </c>
      <c r="G971" s="178" t="str">
        <f t="shared" si="54"/>
        <v>项</v>
      </c>
    </row>
    <row r="972" ht="18.75" spans="1:7">
      <c r="A972" s="471">
        <v>21403</v>
      </c>
      <c r="B972" s="325" t="s">
        <v>853</v>
      </c>
      <c r="C972" s="377">
        <f>VLOOKUP(A972,'[3]44经开区'!$A$5:$C$1276,3,0)</f>
        <v>0</v>
      </c>
      <c r="D972" s="377">
        <f>VLOOKUP(A972,'[3]44经开区'!$A$4:$D$1276,4,0)</f>
        <v>0</v>
      </c>
      <c r="E972" s="338" t="str">
        <f t="shared" si="55"/>
        <v/>
      </c>
      <c r="F972" s="300" t="str">
        <f t="shared" si="53"/>
        <v>否</v>
      </c>
      <c r="G972" s="178" t="str">
        <f t="shared" si="54"/>
        <v>款</v>
      </c>
    </row>
    <row r="973" ht="18.75" spans="1:7">
      <c r="A973" s="472">
        <v>2140301</v>
      </c>
      <c r="B973" s="329" t="s">
        <v>137</v>
      </c>
      <c r="C973" s="359">
        <f>VLOOKUP(A973,'[3]44经开区'!$A$5:$C$1276,3,0)</f>
        <v>0</v>
      </c>
      <c r="D973" s="359">
        <f>VLOOKUP(A973,'[3]44经开区'!$A$4:$D$1276,4,0)</f>
        <v>0</v>
      </c>
      <c r="E973" s="333" t="str">
        <f t="shared" si="55"/>
        <v/>
      </c>
      <c r="F973" s="300" t="str">
        <f t="shared" si="53"/>
        <v>否</v>
      </c>
      <c r="G973" s="178" t="str">
        <f t="shared" si="54"/>
        <v>项</v>
      </c>
    </row>
    <row r="974" ht="18.75" spans="1:7">
      <c r="A974" s="472">
        <v>2140302</v>
      </c>
      <c r="B974" s="329" t="s">
        <v>138</v>
      </c>
      <c r="C974" s="359">
        <f>VLOOKUP(A974,'[3]44经开区'!$A$5:$C$1276,3,0)</f>
        <v>0</v>
      </c>
      <c r="D974" s="359">
        <f>VLOOKUP(A974,'[3]44经开区'!$A$4:$D$1276,4,0)</f>
        <v>0</v>
      </c>
      <c r="E974" s="333" t="str">
        <f t="shared" si="55"/>
        <v/>
      </c>
      <c r="F974" s="300" t="str">
        <f t="shared" si="53"/>
        <v>否</v>
      </c>
      <c r="G974" s="178" t="str">
        <f t="shared" si="54"/>
        <v>项</v>
      </c>
    </row>
    <row r="975" ht="18.75" spans="1:7">
      <c r="A975" s="472">
        <v>2140303</v>
      </c>
      <c r="B975" s="329" t="s">
        <v>139</v>
      </c>
      <c r="C975" s="359">
        <f>VLOOKUP(A975,'[3]44经开区'!$A$5:$C$1276,3,0)</f>
        <v>0</v>
      </c>
      <c r="D975" s="359">
        <f>VLOOKUP(A975,'[3]44经开区'!$A$4:$D$1276,4,0)</f>
        <v>0</v>
      </c>
      <c r="E975" s="333" t="str">
        <f t="shared" si="55"/>
        <v/>
      </c>
      <c r="F975" s="300" t="str">
        <f t="shared" si="53"/>
        <v>否</v>
      </c>
      <c r="G975" s="178" t="str">
        <f t="shared" si="54"/>
        <v>项</v>
      </c>
    </row>
    <row r="976" ht="18.75" spans="1:7">
      <c r="A976" s="472">
        <v>2140304</v>
      </c>
      <c r="B976" s="329" t="s">
        <v>854</v>
      </c>
      <c r="C976" s="359">
        <f>VLOOKUP(A976,'[3]44经开区'!$A$5:$C$1276,3,0)</f>
        <v>0</v>
      </c>
      <c r="D976" s="359">
        <f>VLOOKUP(A976,'[3]44经开区'!$A$4:$D$1276,4,0)</f>
        <v>0</v>
      </c>
      <c r="E976" s="333" t="str">
        <f t="shared" si="55"/>
        <v/>
      </c>
      <c r="F976" s="300" t="str">
        <f t="shared" si="53"/>
        <v>否</v>
      </c>
      <c r="G976" s="178" t="str">
        <f t="shared" si="54"/>
        <v>项</v>
      </c>
    </row>
    <row r="977" ht="18.75" spans="1:7">
      <c r="A977" s="472">
        <v>2140305</v>
      </c>
      <c r="B977" s="329" t="s">
        <v>855</v>
      </c>
      <c r="C977" s="359">
        <f>VLOOKUP(A977,'[3]44经开区'!$A$5:$C$1276,3,0)</f>
        <v>0</v>
      </c>
      <c r="D977" s="359">
        <f>VLOOKUP(A977,'[3]44经开区'!$A$4:$D$1276,4,0)</f>
        <v>0</v>
      </c>
      <c r="E977" s="333" t="str">
        <f t="shared" si="55"/>
        <v/>
      </c>
      <c r="F977" s="300" t="str">
        <f t="shared" si="53"/>
        <v>否</v>
      </c>
      <c r="G977" s="178" t="str">
        <f t="shared" si="54"/>
        <v>项</v>
      </c>
    </row>
    <row r="978" ht="18.75" spans="1:7">
      <c r="A978" s="472">
        <v>2140306</v>
      </c>
      <c r="B978" s="329" t="s">
        <v>856</v>
      </c>
      <c r="C978" s="359">
        <f>VLOOKUP(A978,'[3]44经开区'!$A$5:$C$1276,3,0)</f>
        <v>0</v>
      </c>
      <c r="D978" s="359">
        <f>VLOOKUP(A978,'[3]44经开区'!$A$4:$D$1276,4,0)</f>
        <v>0</v>
      </c>
      <c r="E978" s="333" t="str">
        <f t="shared" si="55"/>
        <v/>
      </c>
      <c r="F978" s="300" t="str">
        <f t="shared" si="53"/>
        <v>否</v>
      </c>
      <c r="G978" s="178" t="str">
        <f t="shared" si="54"/>
        <v>项</v>
      </c>
    </row>
    <row r="979" ht="18.75" spans="1:7">
      <c r="A979" s="472">
        <v>2140307</v>
      </c>
      <c r="B979" s="329" t="s">
        <v>857</v>
      </c>
      <c r="C979" s="359">
        <f>VLOOKUP(A979,'[3]44经开区'!$A$5:$C$1276,3,0)</f>
        <v>0</v>
      </c>
      <c r="D979" s="359">
        <f>VLOOKUP(A979,'[3]44经开区'!$A$4:$D$1276,4,0)</f>
        <v>0</v>
      </c>
      <c r="E979" s="333" t="str">
        <f t="shared" si="55"/>
        <v/>
      </c>
      <c r="F979" s="300" t="str">
        <f t="shared" si="53"/>
        <v>否</v>
      </c>
      <c r="G979" s="178" t="str">
        <f t="shared" si="54"/>
        <v>项</v>
      </c>
    </row>
    <row r="980" ht="18.75" spans="1:7">
      <c r="A980" s="472">
        <v>2140308</v>
      </c>
      <c r="B980" s="329" t="s">
        <v>858</v>
      </c>
      <c r="C980" s="359">
        <f>VLOOKUP(A980,'[3]44经开区'!$A$5:$C$1276,3,0)</f>
        <v>0</v>
      </c>
      <c r="D980" s="359">
        <f>VLOOKUP(A980,'[3]44经开区'!$A$4:$D$1276,4,0)</f>
        <v>0</v>
      </c>
      <c r="E980" s="333" t="str">
        <f t="shared" si="55"/>
        <v/>
      </c>
      <c r="F980" s="300" t="str">
        <f t="shared" si="53"/>
        <v>否</v>
      </c>
      <c r="G980" s="178" t="str">
        <f t="shared" si="54"/>
        <v>项</v>
      </c>
    </row>
    <row r="981" ht="18.75" spans="1:7">
      <c r="A981" s="472">
        <v>2140399</v>
      </c>
      <c r="B981" s="329" t="s">
        <v>859</v>
      </c>
      <c r="C981" s="359">
        <f>VLOOKUP(A981,'[3]44经开区'!$A$5:$C$1276,3,0)</f>
        <v>0</v>
      </c>
      <c r="D981" s="359">
        <f>VLOOKUP(A981,'[3]44经开区'!$A$4:$D$1276,4,0)</f>
        <v>0</v>
      </c>
      <c r="E981" s="333" t="str">
        <f t="shared" si="55"/>
        <v/>
      </c>
      <c r="F981" s="300" t="str">
        <f t="shared" si="53"/>
        <v>否</v>
      </c>
      <c r="G981" s="178" t="str">
        <f t="shared" si="54"/>
        <v>项</v>
      </c>
    </row>
    <row r="982" ht="18.75" spans="1:7">
      <c r="A982" s="471">
        <v>21405</v>
      </c>
      <c r="B982" s="325" t="s">
        <v>860</v>
      </c>
      <c r="C982" s="377">
        <f>VLOOKUP(A982,'[3]44经开区'!$A$5:$C$1276,3,0)</f>
        <v>0</v>
      </c>
      <c r="D982" s="377">
        <f>VLOOKUP(A982,'[3]44经开区'!$A$4:$D$1276,4,0)</f>
        <v>0</v>
      </c>
      <c r="E982" s="338" t="str">
        <f t="shared" si="55"/>
        <v/>
      </c>
      <c r="F982" s="300" t="str">
        <f t="shared" si="53"/>
        <v>否</v>
      </c>
      <c r="G982" s="178" t="str">
        <f t="shared" si="54"/>
        <v>款</v>
      </c>
    </row>
    <row r="983" ht="18.75" spans="1:7">
      <c r="A983" s="472">
        <v>2140501</v>
      </c>
      <c r="B983" s="329" t="s">
        <v>137</v>
      </c>
      <c r="C983" s="359">
        <f>VLOOKUP(A983,'[3]44经开区'!$A$5:$C$1276,3,0)</f>
        <v>0</v>
      </c>
      <c r="D983" s="359">
        <f>VLOOKUP(A983,'[3]44经开区'!$A$4:$D$1276,4,0)</f>
        <v>0</v>
      </c>
      <c r="E983" s="333" t="str">
        <f t="shared" si="55"/>
        <v/>
      </c>
      <c r="F983" s="300" t="str">
        <f t="shared" si="53"/>
        <v>否</v>
      </c>
      <c r="G983" s="178" t="str">
        <f t="shared" si="54"/>
        <v>项</v>
      </c>
    </row>
    <row r="984" ht="18.75" spans="1:7">
      <c r="A984" s="472">
        <v>2140502</v>
      </c>
      <c r="B984" s="329" t="s">
        <v>138</v>
      </c>
      <c r="C984" s="359">
        <f>VLOOKUP(A984,'[3]44经开区'!$A$5:$C$1276,3,0)</f>
        <v>0</v>
      </c>
      <c r="D984" s="359">
        <f>VLOOKUP(A984,'[3]44经开区'!$A$4:$D$1276,4,0)</f>
        <v>0</v>
      </c>
      <c r="E984" s="333" t="str">
        <f t="shared" si="55"/>
        <v/>
      </c>
      <c r="F984" s="300" t="str">
        <f t="shared" si="53"/>
        <v>否</v>
      </c>
      <c r="G984" s="178" t="str">
        <f t="shared" si="54"/>
        <v>项</v>
      </c>
    </row>
    <row r="985" ht="18.75" spans="1:7">
      <c r="A985" s="472">
        <v>2140503</v>
      </c>
      <c r="B985" s="329" t="s">
        <v>139</v>
      </c>
      <c r="C985" s="359">
        <f>VLOOKUP(A985,'[3]44经开区'!$A$5:$C$1276,3,0)</f>
        <v>0</v>
      </c>
      <c r="D985" s="359">
        <f>VLOOKUP(A985,'[3]44经开区'!$A$4:$D$1276,4,0)</f>
        <v>0</v>
      </c>
      <c r="E985" s="333" t="str">
        <f t="shared" si="55"/>
        <v/>
      </c>
      <c r="F985" s="300" t="str">
        <f t="shared" si="53"/>
        <v>否</v>
      </c>
      <c r="G985" s="178" t="str">
        <f t="shared" si="54"/>
        <v>项</v>
      </c>
    </row>
    <row r="986" ht="18.75" spans="1:7">
      <c r="A986" s="472">
        <v>2140504</v>
      </c>
      <c r="B986" s="329" t="s">
        <v>851</v>
      </c>
      <c r="C986" s="359">
        <f>VLOOKUP(A986,'[3]44经开区'!$A$5:$C$1276,3,0)</f>
        <v>0</v>
      </c>
      <c r="D986" s="359">
        <f>VLOOKUP(A986,'[3]44经开区'!$A$4:$D$1276,4,0)</f>
        <v>0</v>
      </c>
      <c r="E986" s="333" t="str">
        <f t="shared" si="55"/>
        <v/>
      </c>
      <c r="F986" s="300" t="str">
        <f t="shared" si="53"/>
        <v>否</v>
      </c>
      <c r="G986" s="178" t="str">
        <f t="shared" si="54"/>
        <v>项</v>
      </c>
    </row>
    <row r="987" ht="18.75" spans="1:7">
      <c r="A987" s="472">
        <v>2140505</v>
      </c>
      <c r="B987" s="329" t="s">
        <v>861</v>
      </c>
      <c r="C987" s="359">
        <f>VLOOKUP(A987,'[3]44经开区'!$A$5:$C$1276,3,0)</f>
        <v>0</v>
      </c>
      <c r="D987" s="359">
        <f>VLOOKUP(A987,'[3]44经开区'!$A$4:$D$1276,4,0)</f>
        <v>0</v>
      </c>
      <c r="E987" s="333" t="str">
        <f t="shared" si="55"/>
        <v/>
      </c>
      <c r="F987" s="300" t="str">
        <f t="shared" si="53"/>
        <v>否</v>
      </c>
      <c r="G987" s="178" t="str">
        <f t="shared" si="54"/>
        <v>项</v>
      </c>
    </row>
    <row r="988" ht="18.75" spans="1:7">
      <c r="A988" s="472">
        <v>2140599</v>
      </c>
      <c r="B988" s="329" t="s">
        <v>862</v>
      </c>
      <c r="C988" s="359">
        <f>VLOOKUP(A988,'[3]44经开区'!$A$5:$C$1276,3,0)</f>
        <v>0</v>
      </c>
      <c r="D988" s="359">
        <f>VLOOKUP(A988,'[3]44经开区'!$A$4:$D$1276,4,0)</f>
        <v>0</v>
      </c>
      <c r="E988" s="333" t="str">
        <f t="shared" si="55"/>
        <v/>
      </c>
      <c r="F988" s="300" t="str">
        <f t="shared" si="53"/>
        <v>否</v>
      </c>
      <c r="G988" s="178" t="str">
        <f t="shared" si="54"/>
        <v>项</v>
      </c>
    </row>
    <row r="989" ht="18.75" spans="1:7">
      <c r="A989" s="471">
        <v>21499</v>
      </c>
      <c r="B989" s="325" t="s">
        <v>863</v>
      </c>
      <c r="C989" s="377">
        <f>VLOOKUP(A989,'[3]44经开区'!$A$5:$C$1276,3,0)</f>
        <v>0</v>
      </c>
      <c r="D989" s="377">
        <f>VLOOKUP(A989,'[3]44经开区'!$A$4:$D$1276,4,0)</f>
        <v>0</v>
      </c>
      <c r="E989" s="338" t="str">
        <f t="shared" si="55"/>
        <v/>
      </c>
      <c r="F989" s="300" t="str">
        <f t="shared" si="53"/>
        <v>否</v>
      </c>
      <c r="G989" s="178" t="str">
        <f t="shared" si="54"/>
        <v>款</v>
      </c>
    </row>
    <row r="990" ht="18.75" spans="1:7">
      <c r="A990" s="472">
        <v>2149901</v>
      </c>
      <c r="B990" s="329" t="s">
        <v>864</v>
      </c>
      <c r="C990" s="359">
        <f>VLOOKUP(A990,'[3]44经开区'!$A$5:$C$1276,3,0)</f>
        <v>0</v>
      </c>
      <c r="D990" s="359">
        <f>VLOOKUP(A990,'[3]44经开区'!$A$4:$D$1276,4,0)</f>
        <v>0</v>
      </c>
      <c r="E990" s="333" t="str">
        <f t="shared" si="55"/>
        <v/>
      </c>
      <c r="F990" s="300" t="str">
        <f t="shared" si="53"/>
        <v>否</v>
      </c>
      <c r="G990" s="178" t="str">
        <f t="shared" si="54"/>
        <v>项</v>
      </c>
    </row>
    <row r="991" ht="18.75" spans="1:7">
      <c r="A991" s="472">
        <v>2149999</v>
      </c>
      <c r="B991" s="329" t="s">
        <v>865</v>
      </c>
      <c r="C991" s="359">
        <f>VLOOKUP(A991,'[3]44经开区'!$A$5:$C$1276,3,0)</f>
        <v>0</v>
      </c>
      <c r="D991" s="359">
        <f>VLOOKUP(A991,'[3]44经开区'!$A$4:$D$1276,4,0)</f>
        <v>0</v>
      </c>
      <c r="E991" s="333" t="str">
        <f t="shared" si="55"/>
        <v/>
      </c>
      <c r="F991" s="300" t="str">
        <f t="shared" si="53"/>
        <v>否</v>
      </c>
      <c r="G991" s="178" t="str">
        <f t="shared" si="54"/>
        <v>项</v>
      </c>
    </row>
    <row r="992" ht="18.75" spans="1:7">
      <c r="A992" s="471">
        <v>215</v>
      </c>
      <c r="B992" s="325" t="s">
        <v>97</v>
      </c>
      <c r="C992" s="377">
        <f>VLOOKUP(A992,'[3]44经开区'!$A$5:$C$1276,3,0)</f>
        <v>30068</v>
      </c>
      <c r="D992" s="377">
        <f>VLOOKUP(A992,'[3]44经开区'!$A$4:$D$1276,4,0)</f>
        <v>28941</v>
      </c>
      <c r="E992" s="338">
        <f t="shared" si="55"/>
        <v>-0.037</v>
      </c>
      <c r="F992" s="300" t="str">
        <f t="shared" si="53"/>
        <v>是</v>
      </c>
      <c r="G992" s="178" t="str">
        <f t="shared" si="54"/>
        <v>类</v>
      </c>
    </row>
    <row r="993" ht="18.75" spans="1:7">
      <c r="A993" s="471">
        <v>21501</v>
      </c>
      <c r="B993" s="325" t="s">
        <v>866</v>
      </c>
      <c r="C993" s="377">
        <f>VLOOKUP(A993,'[3]44经开区'!$A$5:$C$1276,3,0)</f>
        <v>0</v>
      </c>
      <c r="D993" s="377">
        <f>VLOOKUP(A993,'[3]44经开区'!$A$4:$D$1276,4,0)</f>
        <v>0</v>
      </c>
      <c r="E993" s="338" t="str">
        <f t="shared" si="55"/>
        <v/>
      </c>
      <c r="F993" s="300" t="str">
        <f t="shared" si="53"/>
        <v>否</v>
      </c>
      <c r="G993" s="178" t="str">
        <f t="shared" si="54"/>
        <v>款</v>
      </c>
    </row>
    <row r="994" ht="18.75" spans="1:7">
      <c r="A994" s="472">
        <v>2150101</v>
      </c>
      <c r="B994" s="329" t="s">
        <v>137</v>
      </c>
      <c r="C994" s="359">
        <f>VLOOKUP(A994,'[3]44经开区'!$A$5:$C$1276,3,0)</f>
        <v>0</v>
      </c>
      <c r="D994" s="359">
        <f>VLOOKUP(A994,'[3]44经开区'!$A$4:$D$1276,4,0)</f>
        <v>0</v>
      </c>
      <c r="E994" s="333" t="str">
        <f t="shared" si="55"/>
        <v/>
      </c>
      <c r="F994" s="300" t="str">
        <f t="shared" si="53"/>
        <v>否</v>
      </c>
      <c r="G994" s="178" t="str">
        <f t="shared" si="54"/>
        <v>项</v>
      </c>
    </row>
    <row r="995" ht="18.75" spans="1:7">
      <c r="A995" s="472">
        <v>2150102</v>
      </c>
      <c r="B995" s="329" t="s">
        <v>138</v>
      </c>
      <c r="C995" s="359">
        <f>VLOOKUP(A995,'[3]44经开区'!$A$5:$C$1276,3,0)</f>
        <v>0</v>
      </c>
      <c r="D995" s="359">
        <f>VLOOKUP(A995,'[3]44经开区'!$A$4:$D$1276,4,0)</f>
        <v>0</v>
      </c>
      <c r="E995" s="333" t="str">
        <f t="shared" si="55"/>
        <v/>
      </c>
      <c r="F995" s="300" t="str">
        <f t="shared" ref="F995:F1058" si="56">IF(LEN(A995)=3,"是",IF(B995&lt;&gt;"",IF(SUM(C995:D995)&lt;&gt;0,"是","否"),"是"))</f>
        <v>否</v>
      </c>
      <c r="G995" s="178" t="str">
        <f t="shared" ref="G995:G1058" si="57">IF(LEN(A995)=3,"类",IF(LEN(A995)=5,"款","项"))</f>
        <v>项</v>
      </c>
    </row>
    <row r="996" ht="18.75" spans="1:7">
      <c r="A996" s="472">
        <v>2150103</v>
      </c>
      <c r="B996" s="329" t="s">
        <v>139</v>
      </c>
      <c r="C996" s="359">
        <f>VLOOKUP(A996,'[3]44经开区'!$A$5:$C$1276,3,0)</f>
        <v>0</v>
      </c>
      <c r="D996" s="359">
        <f>VLOOKUP(A996,'[3]44经开区'!$A$4:$D$1276,4,0)</f>
        <v>0</v>
      </c>
      <c r="E996" s="333" t="str">
        <f t="shared" si="55"/>
        <v/>
      </c>
      <c r="F996" s="300" t="str">
        <f t="shared" si="56"/>
        <v>否</v>
      </c>
      <c r="G996" s="178" t="str">
        <f t="shared" si="57"/>
        <v>项</v>
      </c>
    </row>
    <row r="997" ht="18.75" spans="1:7">
      <c r="A997" s="472">
        <v>2150104</v>
      </c>
      <c r="B997" s="329" t="s">
        <v>867</v>
      </c>
      <c r="C997" s="359">
        <f>VLOOKUP(A997,'[3]44经开区'!$A$5:$C$1276,3,0)</f>
        <v>0</v>
      </c>
      <c r="D997" s="359">
        <f>VLOOKUP(A997,'[3]44经开区'!$A$4:$D$1276,4,0)</f>
        <v>0</v>
      </c>
      <c r="E997" s="333" t="str">
        <f t="shared" si="55"/>
        <v/>
      </c>
      <c r="F997" s="300" t="str">
        <f t="shared" si="56"/>
        <v>否</v>
      </c>
      <c r="G997" s="178" t="str">
        <f t="shared" si="57"/>
        <v>项</v>
      </c>
    </row>
    <row r="998" ht="18.75" spans="1:7">
      <c r="A998" s="472">
        <v>2150105</v>
      </c>
      <c r="B998" s="329" t="s">
        <v>868</v>
      </c>
      <c r="C998" s="359">
        <f>VLOOKUP(A998,'[3]44经开区'!$A$5:$C$1276,3,0)</f>
        <v>0</v>
      </c>
      <c r="D998" s="359">
        <f>VLOOKUP(A998,'[3]44经开区'!$A$4:$D$1276,4,0)</f>
        <v>0</v>
      </c>
      <c r="E998" s="333" t="str">
        <f t="shared" si="55"/>
        <v/>
      </c>
      <c r="F998" s="300" t="str">
        <f t="shared" si="56"/>
        <v>否</v>
      </c>
      <c r="G998" s="178" t="str">
        <f t="shared" si="57"/>
        <v>项</v>
      </c>
    </row>
    <row r="999" ht="18.75" spans="1:7">
      <c r="A999" s="472">
        <v>2150106</v>
      </c>
      <c r="B999" s="329" t="s">
        <v>869</v>
      </c>
      <c r="C999" s="359">
        <f>VLOOKUP(A999,'[3]44经开区'!$A$5:$C$1276,3,0)</f>
        <v>0</v>
      </c>
      <c r="D999" s="359">
        <f>VLOOKUP(A999,'[3]44经开区'!$A$4:$D$1276,4,0)</f>
        <v>0</v>
      </c>
      <c r="E999" s="333" t="str">
        <f t="shared" si="55"/>
        <v/>
      </c>
      <c r="F999" s="300" t="str">
        <f t="shared" si="56"/>
        <v>否</v>
      </c>
      <c r="G999" s="178" t="str">
        <f t="shared" si="57"/>
        <v>项</v>
      </c>
    </row>
    <row r="1000" ht="18.75" spans="1:7">
      <c r="A1000" s="472">
        <v>2150107</v>
      </c>
      <c r="B1000" s="329" t="s">
        <v>870</v>
      </c>
      <c r="C1000" s="359">
        <f>VLOOKUP(A1000,'[3]44经开区'!$A$5:$C$1276,3,0)</f>
        <v>0</v>
      </c>
      <c r="D1000" s="359">
        <f>VLOOKUP(A1000,'[3]44经开区'!$A$4:$D$1276,4,0)</f>
        <v>0</v>
      </c>
      <c r="E1000" s="333" t="str">
        <f t="shared" si="55"/>
        <v/>
      </c>
      <c r="F1000" s="300" t="str">
        <f t="shared" si="56"/>
        <v>否</v>
      </c>
      <c r="G1000" s="178" t="str">
        <f t="shared" si="57"/>
        <v>项</v>
      </c>
    </row>
    <row r="1001" ht="18.75" spans="1:7">
      <c r="A1001" s="472">
        <v>2150108</v>
      </c>
      <c r="B1001" s="329" t="s">
        <v>871</v>
      </c>
      <c r="C1001" s="359">
        <f>VLOOKUP(A1001,'[3]44经开区'!$A$5:$C$1276,3,0)</f>
        <v>0</v>
      </c>
      <c r="D1001" s="359">
        <f>VLOOKUP(A1001,'[3]44经开区'!$A$4:$D$1276,4,0)</f>
        <v>0</v>
      </c>
      <c r="E1001" s="333" t="str">
        <f t="shared" si="55"/>
        <v/>
      </c>
      <c r="F1001" s="300" t="str">
        <f t="shared" si="56"/>
        <v>否</v>
      </c>
      <c r="G1001" s="178" t="str">
        <f t="shared" si="57"/>
        <v>项</v>
      </c>
    </row>
    <row r="1002" ht="18.75" spans="1:7">
      <c r="A1002" s="472">
        <v>2150199</v>
      </c>
      <c r="B1002" s="329" t="s">
        <v>872</v>
      </c>
      <c r="C1002" s="359">
        <f>VLOOKUP(A1002,'[3]44经开区'!$A$5:$C$1276,3,0)</f>
        <v>0</v>
      </c>
      <c r="D1002" s="359">
        <f>VLOOKUP(A1002,'[3]44经开区'!$A$4:$D$1276,4,0)</f>
        <v>0</v>
      </c>
      <c r="E1002" s="333" t="str">
        <f t="shared" si="55"/>
        <v/>
      </c>
      <c r="F1002" s="300" t="str">
        <f t="shared" si="56"/>
        <v>否</v>
      </c>
      <c r="G1002" s="178" t="str">
        <f t="shared" si="57"/>
        <v>项</v>
      </c>
    </row>
    <row r="1003" ht="18.75" spans="1:7">
      <c r="A1003" s="471">
        <v>21502</v>
      </c>
      <c r="B1003" s="325" t="s">
        <v>873</v>
      </c>
      <c r="C1003" s="377">
        <f>VLOOKUP(A1003,'[3]44经开区'!$A$5:$C$1276,3,0)</f>
        <v>3573</v>
      </c>
      <c r="D1003" s="377">
        <f>VLOOKUP(A1003,'[3]44经开区'!$A$4:$D$1276,4,0)</f>
        <v>40</v>
      </c>
      <c r="E1003" s="338">
        <f t="shared" si="55"/>
        <v>-0.989</v>
      </c>
      <c r="F1003" s="300" t="str">
        <f t="shared" si="56"/>
        <v>是</v>
      </c>
      <c r="G1003" s="178" t="str">
        <f t="shared" si="57"/>
        <v>款</v>
      </c>
    </row>
    <row r="1004" ht="18.75" spans="1:7">
      <c r="A1004" s="472">
        <v>2150201</v>
      </c>
      <c r="B1004" s="329" t="s">
        <v>137</v>
      </c>
      <c r="C1004" s="359">
        <f>VLOOKUP(A1004,'[3]44经开区'!$A$5:$C$1276,3,0)</f>
        <v>0</v>
      </c>
      <c r="D1004" s="359">
        <f>VLOOKUP(A1004,'[3]44经开区'!$A$4:$D$1276,4,0)</f>
        <v>0</v>
      </c>
      <c r="E1004" s="333" t="str">
        <f t="shared" si="55"/>
        <v/>
      </c>
      <c r="F1004" s="300" t="str">
        <f t="shared" si="56"/>
        <v>否</v>
      </c>
      <c r="G1004" s="178" t="str">
        <f t="shared" si="57"/>
        <v>项</v>
      </c>
    </row>
    <row r="1005" ht="18.75" spans="1:7">
      <c r="A1005" s="472">
        <v>2150202</v>
      </c>
      <c r="B1005" s="329" t="s">
        <v>138</v>
      </c>
      <c r="C1005" s="359">
        <f>VLOOKUP(A1005,'[3]44经开区'!$A$5:$C$1276,3,0)</f>
        <v>0</v>
      </c>
      <c r="D1005" s="359">
        <f>VLOOKUP(A1005,'[3]44经开区'!$A$4:$D$1276,4,0)</f>
        <v>0</v>
      </c>
      <c r="E1005" s="333" t="str">
        <f t="shared" si="55"/>
        <v/>
      </c>
      <c r="F1005" s="300" t="str">
        <f t="shared" si="56"/>
        <v>否</v>
      </c>
      <c r="G1005" s="178" t="str">
        <f t="shared" si="57"/>
        <v>项</v>
      </c>
    </row>
    <row r="1006" ht="18.75" spans="1:7">
      <c r="A1006" s="472">
        <v>2150203</v>
      </c>
      <c r="B1006" s="329" t="s">
        <v>139</v>
      </c>
      <c r="C1006" s="359">
        <f>VLOOKUP(A1006,'[3]44经开区'!$A$5:$C$1276,3,0)</f>
        <v>0</v>
      </c>
      <c r="D1006" s="359">
        <f>VLOOKUP(A1006,'[3]44经开区'!$A$4:$D$1276,4,0)</f>
        <v>0</v>
      </c>
      <c r="E1006" s="333" t="str">
        <f t="shared" si="55"/>
        <v/>
      </c>
      <c r="F1006" s="300" t="str">
        <f t="shared" si="56"/>
        <v>否</v>
      </c>
      <c r="G1006" s="178" t="str">
        <f t="shared" si="57"/>
        <v>项</v>
      </c>
    </row>
    <row r="1007" ht="18.75" spans="1:7">
      <c r="A1007" s="472">
        <v>2150204</v>
      </c>
      <c r="B1007" s="329" t="s">
        <v>874</v>
      </c>
      <c r="C1007" s="359">
        <f>VLOOKUP(A1007,'[3]44经开区'!$A$5:$C$1276,3,0)</f>
        <v>0</v>
      </c>
      <c r="D1007" s="359">
        <f>VLOOKUP(A1007,'[3]44经开区'!$A$4:$D$1276,4,0)</f>
        <v>0</v>
      </c>
      <c r="E1007" s="333" t="str">
        <f t="shared" si="55"/>
        <v/>
      </c>
      <c r="F1007" s="300" t="str">
        <f t="shared" si="56"/>
        <v>否</v>
      </c>
      <c r="G1007" s="178" t="str">
        <f t="shared" si="57"/>
        <v>项</v>
      </c>
    </row>
    <row r="1008" ht="18.75" spans="1:7">
      <c r="A1008" s="472">
        <v>2150205</v>
      </c>
      <c r="B1008" s="329" t="s">
        <v>875</v>
      </c>
      <c r="C1008" s="359">
        <f>VLOOKUP(A1008,'[3]44经开区'!$A$5:$C$1276,3,0)</f>
        <v>0</v>
      </c>
      <c r="D1008" s="359">
        <f>VLOOKUP(A1008,'[3]44经开区'!$A$4:$D$1276,4,0)</f>
        <v>0</v>
      </c>
      <c r="E1008" s="333" t="str">
        <f t="shared" si="55"/>
        <v/>
      </c>
      <c r="F1008" s="300" t="str">
        <f t="shared" si="56"/>
        <v>否</v>
      </c>
      <c r="G1008" s="178" t="str">
        <f t="shared" si="57"/>
        <v>项</v>
      </c>
    </row>
    <row r="1009" ht="18.75" spans="1:7">
      <c r="A1009" s="472">
        <v>2150206</v>
      </c>
      <c r="B1009" s="329" t="s">
        <v>876</v>
      </c>
      <c r="C1009" s="359">
        <f>VLOOKUP(A1009,'[3]44经开区'!$A$5:$C$1276,3,0)</f>
        <v>0</v>
      </c>
      <c r="D1009" s="359">
        <f>VLOOKUP(A1009,'[3]44经开区'!$A$4:$D$1276,4,0)</f>
        <v>0</v>
      </c>
      <c r="E1009" s="333" t="str">
        <f t="shared" si="55"/>
        <v/>
      </c>
      <c r="F1009" s="300" t="str">
        <f t="shared" si="56"/>
        <v>否</v>
      </c>
      <c r="G1009" s="178" t="str">
        <f t="shared" si="57"/>
        <v>项</v>
      </c>
    </row>
    <row r="1010" ht="18.75" spans="1:7">
      <c r="A1010" s="472">
        <v>2150207</v>
      </c>
      <c r="B1010" s="329" t="s">
        <v>877</v>
      </c>
      <c r="C1010" s="359">
        <f>VLOOKUP(A1010,'[3]44经开区'!$A$5:$C$1276,3,0)</f>
        <v>2507</v>
      </c>
      <c r="D1010" s="359">
        <f>VLOOKUP(A1010,'[3]44经开区'!$A$4:$D$1276,4,0)</f>
        <v>0</v>
      </c>
      <c r="E1010" s="333">
        <f t="shared" si="55"/>
        <v>-1</v>
      </c>
      <c r="F1010" s="300" t="str">
        <f t="shared" si="56"/>
        <v>是</v>
      </c>
      <c r="G1010" s="178" t="str">
        <f t="shared" si="57"/>
        <v>项</v>
      </c>
    </row>
    <row r="1011" ht="18.75" spans="1:7">
      <c r="A1011" s="472">
        <v>2150208</v>
      </c>
      <c r="B1011" s="329" t="s">
        <v>878</v>
      </c>
      <c r="C1011" s="359">
        <f>VLOOKUP(A1011,'[3]44经开区'!$A$5:$C$1276,3,0)</f>
        <v>0</v>
      </c>
      <c r="D1011" s="359">
        <f>VLOOKUP(A1011,'[3]44经开区'!$A$4:$D$1276,4,0)</f>
        <v>0</v>
      </c>
      <c r="E1011" s="333" t="str">
        <f t="shared" si="55"/>
        <v/>
      </c>
      <c r="F1011" s="300" t="str">
        <f t="shared" si="56"/>
        <v>否</v>
      </c>
      <c r="G1011" s="178" t="str">
        <f t="shared" si="57"/>
        <v>项</v>
      </c>
    </row>
    <row r="1012" ht="18.75" spans="1:7">
      <c r="A1012" s="472">
        <v>2150209</v>
      </c>
      <c r="B1012" s="329" t="s">
        <v>879</v>
      </c>
      <c r="C1012" s="359">
        <f>VLOOKUP(A1012,'[3]44经开区'!$A$5:$C$1276,3,0)</f>
        <v>0</v>
      </c>
      <c r="D1012" s="359">
        <f>VLOOKUP(A1012,'[3]44经开区'!$A$4:$D$1276,4,0)</f>
        <v>0</v>
      </c>
      <c r="E1012" s="333" t="str">
        <f t="shared" si="55"/>
        <v/>
      </c>
      <c r="F1012" s="300" t="str">
        <f t="shared" si="56"/>
        <v>否</v>
      </c>
      <c r="G1012" s="178" t="str">
        <f t="shared" si="57"/>
        <v>项</v>
      </c>
    </row>
    <row r="1013" ht="18.75" spans="1:7">
      <c r="A1013" s="472">
        <v>2150210</v>
      </c>
      <c r="B1013" s="329" t="s">
        <v>880</v>
      </c>
      <c r="C1013" s="359">
        <f>VLOOKUP(A1013,'[3]44经开区'!$A$5:$C$1276,3,0)</f>
        <v>0</v>
      </c>
      <c r="D1013" s="359">
        <f>VLOOKUP(A1013,'[3]44经开区'!$A$4:$D$1276,4,0)</f>
        <v>0</v>
      </c>
      <c r="E1013" s="333" t="str">
        <f t="shared" si="55"/>
        <v/>
      </c>
      <c r="F1013" s="300" t="str">
        <f t="shared" si="56"/>
        <v>否</v>
      </c>
      <c r="G1013" s="178" t="str">
        <f t="shared" si="57"/>
        <v>项</v>
      </c>
    </row>
    <row r="1014" ht="18.75" spans="1:7">
      <c r="A1014" s="472">
        <v>2150212</v>
      </c>
      <c r="B1014" s="329" t="s">
        <v>881</v>
      </c>
      <c r="C1014" s="359">
        <f>VLOOKUP(A1014,'[3]44经开区'!$A$5:$C$1276,3,0)</f>
        <v>0</v>
      </c>
      <c r="D1014" s="359">
        <f>VLOOKUP(A1014,'[3]44经开区'!$A$4:$D$1276,4,0)</f>
        <v>0</v>
      </c>
      <c r="E1014" s="333" t="str">
        <f t="shared" si="55"/>
        <v/>
      </c>
      <c r="F1014" s="300" t="str">
        <f t="shared" si="56"/>
        <v>否</v>
      </c>
      <c r="G1014" s="178" t="str">
        <f t="shared" si="57"/>
        <v>项</v>
      </c>
    </row>
    <row r="1015" ht="18.75" spans="1:7">
      <c r="A1015" s="472">
        <v>2150213</v>
      </c>
      <c r="B1015" s="329" t="s">
        <v>882</v>
      </c>
      <c r="C1015" s="359">
        <f>VLOOKUP(A1015,'[3]44经开区'!$A$5:$C$1276,3,0)</f>
        <v>0</v>
      </c>
      <c r="D1015" s="359">
        <f>VLOOKUP(A1015,'[3]44经开区'!$A$4:$D$1276,4,0)</f>
        <v>0</v>
      </c>
      <c r="E1015" s="333" t="str">
        <f t="shared" si="55"/>
        <v/>
      </c>
      <c r="F1015" s="300" t="str">
        <f t="shared" si="56"/>
        <v>否</v>
      </c>
      <c r="G1015" s="178" t="str">
        <f t="shared" si="57"/>
        <v>项</v>
      </c>
    </row>
    <row r="1016" ht="18.75" spans="1:7">
      <c r="A1016" s="472">
        <v>2150214</v>
      </c>
      <c r="B1016" s="329" t="s">
        <v>883</v>
      </c>
      <c r="C1016" s="359">
        <f>VLOOKUP(A1016,'[3]44经开区'!$A$5:$C$1276,3,0)</f>
        <v>0</v>
      </c>
      <c r="D1016" s="359">
        <f>VLOOKUP(A1016,'[3]44经开区'!$A$4:$D$1276,4,0)</f>
        <v>0</v>
      </c>
      <c r="E1016" s="333" t="str">
        <f t="shared" si="55"/>
        <v/>
      </c>
      <c r="F1016" s="300" t="str">
        <f t="shared" si="56"/>
        <v>否</v>
      </c>
      <c r="G1016" s="178" t="str">
        <f t="shared" si="57"/>
        <v>项</v>
      </c>
    </row>
    <row r="1017" ht="18.75" spans="1:7">
      <c r="A1017" s="472">
        <v>2150215</v>
      </c>
      <c r="B1017" s="329" t="s">
        <v>884</v>
      </c>
      <c r="C1017" s="359">
        <f>VLOOKUP(A1017,'[3]44经开区'!$A$5:$C$1276,3,0)</f>
        <v>0</v>
      </c>
      <c r="D1017" s="359">
        <f>VLOOKUP(A1017,'[3]44经开区'!$A$4:$D$1276,4,0)</f>
        <v>0</v>
      </c>
      <c r="E1017" s="333" t="str">
        <f t="shared" si="55"/>
        <v/>
      </c>
      <c r="F1017" s="300" t="str">
        <f t="shared" si="56"/>
        <v>否</v>
      </c>
      <c r="G1017" s="178" t="str">
        <f t="shared" si="57"/>
        <v>项</v>
      </c>
    </row>
    <row r="1018" ht="18.75" spans="1:7">
      <c r="A1018" s="472">
        <v>2150299</v>
      </c>
      <c r="B1018" s="329" t="s">
        <v>885</v>
      </c>
      <c r="C1018" s="359">
        <f>VLOOKUP(A1018,'[3]44经开区'!$A$5:$C$1276,3,0)</f>
        <v>1066</v>
      </c>
      <c r="D1018" s="359">
        <f>VLOOKUP(A1018,'[3]44经开区'!$A$4:$D$1276,4,0)</f>
        <v>40</v>
      </c>
      <c r="E1018" s="333">
        <f t="shared" si="55"/>
        <v>-0.962</v>
      </c>
      <c r="F1018" s="300" t="str">
        <f t="shared" si="56"/>
        <v>是</v>
      </c>
      <c r="G1018" s="178" t="str">
        <f t="shared" si="57"/>
        <v>项</v>
      </c>
    </row>
    <row r="1019" ht="18.75" spans="1:7">
      <c r="A1019" s="471">
        <v>21503</v>
      </c>
      <c r="B1019" s="325" t="s">
        <v>886</v>
      </c>
      <c r="C1019" s="377">
        <f>VLOOKUP(A1019,'[3]44经开区'!$A$5:$C$1276,3,0)</f>
        <v>0</v>
      </c>
      <c r="D1019" s="377">
        <f>VLOOKUP(A1019,'[3]44经开区'!$A$4:$D$1276,4,0)</f>
        <v>0</v>
      </c>
      <c r="E1019" s="338" t="str">
        <f t="shared" si="55"/>
        <v/>
      </c>
      <c r="F1019" s="300" t="str">
        <f t="shared" si="56"/>
        <v>否</v>
      </c>
      <c r="G1019" s="178" t="str">
        <f t="shared" si="57"/>
        <v>款</v>
      </c>
    </row>
    <row r="1020" ht="18.75" spans="1:7">
      <c r="A1020" s="472">
        <v>2150301</v>
      </c>
      <c r="B1020" s="329" t="s">
        <v>137</v>
      </c>
      <c r="C1020" s="359">
        <f>VLOOKUP(A1020,'[3]44经开区'!$A$5:$C$1276,3,0)</f>
        <v>0</v>
      </c>
      <c r="D1020" s="359">
        <f>VLOOKUP(A1020,'[3]44经开区'!$A$4:$D$1276,4,0)</f>
        <v>0</v>
      </c>
      <c r="E1020" s="333" t="str">
        <f t="shared" si="55"/>
        <v/>
      </c>
      <c r="F1020" s="300" t="str">
        <f t="shared" si="56"/>
        <v>否</v>
      </c>
      <c r="G1020" s="178" t="str">
        <f t="shared" si="57"/>
        <v>项</v>
      </c>
    </row>
    <row r="1021" ht="18.75" spans="1:7">
      <c r="A1021" s="472">
        <v>2150302</v>
      </c>
      <c r="B1021" s="329" t="s">
        <v>138</v>
      </c>
      <c r="C1021" s="359">
        <f>VLOOKUP(A1021,'[3]44经开区'!$A$5:$C$1276,3,0)</f>
        <v>0</v>
      </c>
      <c r="D1021" s="359">
        <f>VLOOKUP(A1021,'[3]44经开区'!$A$4:$D$1276,4,0)</f>
        <v>0</v>
      </c>
      <c r="E1021" s="333" t="str">
        <f t="shared" si="55"/>
        <v/>
      </c>
      <c r="F1021" s="300" t="str">
        <f t="shared" si="56"/>
        <v>否</v>
      </c>
      <c r="G1021" s="178" t="str">
        <f t="shared" si="57"/>
        <v>项</v>
      </c>
    </row>
    <row r="1022" ht="18.75" spans="1:7">
      <c r="A1022" s="472">
        <v>2150303</v>
      </c>
      <c r="B1022" s="329" t="s">
        <v>139</v>
      </c>
      <c r="C1022" s="359">
        <f>VLOOKUP(A1022,'[3]44经开区'!$A$5:$C$1276,3,0)</f>
        <v>0</v>
      </c>
      <c r="D1022" s="359">
        <f>VLOOKUP(A1022,'[3]44经开区'!$A$4:$D$1276,4,0)</f>
        <v>0</v>
      </c>
      <c r="E1022" s="333" t="str">
        <f t="shared" si="55"/>
        <v/>
      </c>
      <c r="F1022" s="300" t="str">
        <f t="shared" si="56"/>
        <v>否</v>
      </c>
      <c r="G1022" s="178" t="str">
        <f t="shared" si="57"/>
        <v>项</v>
      </c>
    </row>
    <row r="1023" ht="18.75" spans="1:7">
      <c r="A1023" s="472">
        <v>2150399</v>
      </c>
      <c r="B1023" s="329" t="s">
        <v>887</v>
      </c>
      <c r="C1023" s="359">
        <f>VLOOKUP(A1023,'[3]44经开区'!$A$5:$C$1276,3,0)</f>
        <v>0</v>
      </c>
      <c r="D1023" s="359">
        <f>VLOOKUP(A1023,'[3]44经开区'!$A$4:$D$1276,4,0)</f>
        <v>0</v>
      </c>
      <c r="E1023" s="333" t="str">
        <f t="shared" si="55"/>
        <v/>
      </c>
      <c r="F1023" s="300" t="str">
        <f t="shared" si="56"/>
        <v>否</v>
      </c>
      <c r="G1023" s="178" t="str">
        <f t="shared" si="57"/>
        <v>项</v>
      </c>
    </row>
    <row r="1024" ht="18.75" spans="1:7">
      <c r="A1024" s="471">
        <v>21505</v>
      </c>
      <c r="B1024" s="325" t="s">
        <v>888</v>
      </c>
      <c r="C1024" s="377">
        <f>VLOOKUP(A1024,'[3]44经开区'!$A$5:$C$1276,3,0)</f>
        <v>5499</v>
      </c>
      <c r="D1024" s="377">
        <f>VLOOKUP(A1024,'[3]44经开区'!$A$4:$D$1276,4,0)</f>
        <v>12483</v>
      </c>
      <c r="E1024" s="338">
        <f t="shared" si="55"/>
        <v>1.27</v>
      </c>
      <c r="F1024" s="300" t="str">
        <f t="shared" si="56"/>
        <v>是</v>
      </c>
      <c r="G1024" s="178" t="str">
        <f t="shared" si="57"/>
        <v>款</v>
      </c>
    </row>
    <row r="1025" ht="18.75" spans="1:7">
      <c r="A1025" s="472">
        <v>2150501</v>
      </c>
      <c r="B1025" s="329" t="s">
        <v>137</v>
      </c>
      <c r="C1025" s="359">
        <f>VLOOKUP(A1025,'[3]44经开区'!$A$5:$C$1276,3,0)</f>
        <v>0</v>
      </c>
      <c r="D1025" s="359">
        <f>VLOOKUP(A1025,'[3]44经开区'!$A$4:$D$1276,4,0)</f>
        <v>0</v>
      </c>
      <c r="E1025" s="333" t="str">
        <f t="shared" si="55"/>
        <v/>
      </c>
      <c r="F1025" s="300" t="str">
        <f t="shared" si="56"/>
        <v>否</v>
      </c>
      <c r="G1025" s="178" t="str">
        <f t="shared" si="57"/>
        <v>项</v>
      </c>
    </row>
    <row r="1026" ht="18.75" spans="1:7">
      <c r="A1026" s="472">
        <v>2150502</v>
      </c>
      <c r="B1026" s="329" t="s">
        <v>138</v>
      </c>
      <c r="C1026" s="359">
        <f>VLOOKUP(A1026,'[3]44经开区'!$A$5:$C$1276,3,0)</f>
        <v>0</v>
      </c>
      <c r="D1026" s="359">
        <f>VLOOKUP(A1026,'[3]44经开区'!$A$4:$D$1276,4,0)</f>
        <v>0</v>
      </c>
      <c r="E1026" s="333" t="str">
        <f t="shared" si="55"/>
        <v/>
      </c>
      <c r="F1026" s="300" t="str">
        <f t="shared" si="56"/>
        <v>否</v>
      </c>
      <c r="G1026" s="178" t="str">
        <f t="shared" si="57"/>
        <v>项</v>
      </c>
    </row>
    <row r="1027" ht="18.75" spans="1:7">
      <c r="A1027" s="472">
        <v>2150503</v>
      </c>
      <c r="B1027" s="329" t="s">
        <v>139</v>
      </c>
      <c r="C1027" s="359">
        <f>VLOOKUP(A1027,'[3]44经开区'!$A$5:$C$1276,3,0)</f>
        <v>0</v>
      </c>
      <c r="D1027" s="359">
        <f>VLOOKUP(A1027,'[3]44经开区'!$A$4:$D$1276,4,0)</f>
        <v>0</v>
      </c>
      <c r="E1027" s="333" t="str">
        <f t="shared" si="55"/>
        <v/>
      </c>
      <c r="F1027" s="300" t="str">
        <f t="shared" si="56"/>
        <v>否</v>
      </c>
      <c r="G1027" s="178" t="str">
        <f t="shared" si="57"/>
        <v>项</v>
      </c>
    </row>
    <row r="1028" ht="18.75" spans="1:7">
      <c r="A1028" s="472">
        <v>2150505</v>
      </c>
      <c r="B1028" s="329" t="s">
        <v>889</v>
      </c>
      <c r="C1028" s="359">
        <f>VLOOKUP(A1028,'[3]44经开区'!$A$5:$C$1276,3,0)</f>
        <v>0</v>
      </c>
      <c r="D1028" s="359">
        <f>VLOOKUP(A1028,'[3]44经开区'!$A$4:$D$1276,4,0)</f>
        <v>0</v>
      </c>
      <c r="E1028" s="333" t="str">
        <f t="shared" si="55"/>
        <v/>
      </c>
      <c r="F1028" s="300" t="str">
        <f t="shared" si="56"/>
        <v>否</v>
      </c>
      <c r="G1028" s="178" t="str">
        <f t="shared" si="57"/>
        <v>项</v>
      </c>
    </row>
    <row r="1029" ht="18.75" spans="1:7">
      <c r="A1029" s="472">
        <v>2150507</v>
      </c>
      <c r="B1029" s="329" t="s">
        <v>890</v>
      </c>
      <c r="C1029" s="359">
        <f>VLOOKUP(A1029,'[3]44经开区'!$A$5:$C$1276,3,0)</f>
        <v>0</v>
      </c>
      <c r="D1029" s="359">
        <f>VLOOKUP(A1029,'[3]44经开区'!$A$4:$D$1276,4,0)</f>
        <v>0</v>
      </c>
      <c r="E1029" s="333" t="str">
        <f t="shared" si="55"/>
        <v/>
      </c>
      <c r="F1029" s="300" t="str">
        <f t="shared" si="56"/>
        <v>否</v>
      </c>
      <c r="G1029" s="178" t="str">
        <f t="shared" si="57"/>
        <v>项</v>
      </c>
    </row>
    <row r="1030" ht="18.75" spans="1:7">
      <c r="A1030" s="472">
        <v>2150508</v>
      </c>
      <c r="B1030" s="329" t="s">
        <v>891</v>
      </c>
      <c r="C1030" s="359">
        <f>VLOOKUP(A1030,'[3]44经开区'!$A$5:$C$1276,3,0)</f>
        <v>0</v>
      </c>
      <c r="D1030" s="359">
        <f>VLOOKUP(A1030,'[3]44经开区'!$A$4:$D$1276,4,0)</f>
        <v>0</v>
      </c>
      <c r="E1030" s="333" t="str">
        <f t="shared" si="55"/>
        <v/>
      </c>
      <c r="F1030" s="300" t="str">
        <f t="shared" si="56"/>
        <v>否</v>
      </c>
      <c r="G1030" s="178" t="str">
        <f t="shared" si="57"/>
        <v>项</v>
      </c>
    </row>
    <row r="1031" ht="18.75" spans="1:7">
      <c r="A1031" s="474">
        <v>2150516</v>
      </c>
      <c r="B1031" s="484" t="s">
        <v>892</v>
      </c>
      <c r="C1031" s="359">
        <f>VLOOKUP(A1031,'[3]44经开区'!$A$5:$C$1276,3,0)</f>
        <v>1372</v>
      </c>
      <c r="D1031" s="359">
        <f>VLOOKUP(A1031,'[3]44经开区'!$A$4:$D$1276,4,0)</f>
        <v>1779</v>
      </c>
      <c r="E1031" s="333">
        <f t="shared" si="55"/>
        <v>0.297</v>
      </c>
      <c r="F1031" s="300" t="str">
        <f t="shared" si="56"/>
        <v>是</v>
      </c>
      <c r="G1031" s="178" t="str">
        <f t="shared" si="57"/>
        <v>项</v>
      </c>
    </row>
    <row r="1032" ht="18.75" spans="1:7">
      <c r="A1032" s="474">
        <v>2150517</v>
      </c>
      <c r="B1032" s="484" t="s">
        <v>893</v>
      </c>
      <c r="C1032" s="359">
        <f>VLOOKUP(A1032,'[3]44经开区'!$A$5:$C$1276,3,0)</f>
        <v>4127</v>
      </c>
      <c r="D1032" s="359">
        <f>VLOOKUP(A1032,'[3]44经开区'!$A$4:$D$1276,4,0)</f>
        <v>10704</v>
      </c>
      <c r="E1032" s="333">
        <f t="shared" si="55"/>
        <v>1.594</v>
      </c>
      <c r="F1032" s="300" t="str">
        <f t="shared" si="56"/>
        <v>是</v>
      </c>
      <c r="G1032" s="178" t="str">
        <f t="shared" si="57"/>
        <v>项</v>
      </c>
    </row>
    <row r="1033" ht="18.75" spans="1:7">
      <c r="A1033" s="474">
        <v>2150550</v>
      </c>
      <c r="B1033" s="484" t="s">
        <v>146</v>
      </c>
      <c r="C1033" s="359">
        <f>VLOOKUP(A1033,'[3]44经开区'!$A$5:$C$1276,3,0)</f>
        <v>0</v>
      </c>
      <c r="D1033" s="359">
        <f>VLOOKUP(A1033,'[3]44经开区'!$A$4:$D$1276,4,0)</f>
        <v>0</v>
      </c>
      <c r="E1033" s="333" t="str">
        <f t="shared" si="55"/>
        <v/>
      </c>
      <c r="F1033" s="300" t="str">
        <f t="shared" si="56"/>
        <v>否</v>
      </c>
      <c r="G1033" s="178" t="str">
        <f t="shared" si="57"/>
        <v>项</v>
      </c>
    </row>
    <row r="1034" ht="18.75" spans="1:7">
      <c r="A1034" s="472">
        <v>2150599</v>
      </c>
      <c r="B1034" s="329" t="s">
        <v>894</v>
      </c>
      <c r="C1034" s="359">
        <f>VLOOKUP(A1034,'[3]44经开区'!$A$5:$C$1276,3,0)</f>
        <v>0</v>
      </c>
      <c r="D1034" s="359">
        <f>VLOOKUP(A1034,'[3]44经开区'!$A$4:$D$1276,4,0)</f>
        <v>0</v>
      </c>
      <c r="E1034" s="333" t="str">
        <f t="shared" ref="E1034:E1097" si="58">IF(C1034&gt;0,D1034/C1034-1,IF(C1034&lt;0,-(D1034/C1034-1),""))</f>
        <v/>
      </c>
      <c r="F1034" s="300" t="str">
        <f t="shared" si="56"/>
        <v>否</v>
      </c>
      <c r="G1034" s="178" t="str">
        <f t="shared" si="57"/>
        <v>项</v>
      </c>
    </row>
    <row r="1035" ht="18.75" spans="1:7">
      <c r="A1035" s="471">
        <v>21507</v>
      </c>
      <c r="B1035" s="325" t="s">
        <v>895</v>
      </c>
      <c r="C1035" s="377">
        <f>VLOOKUP(A1035,'[3]44经开区'!$A$5:$C$1276,3,0)</f>
        <v>0</v>
      </c>
      <c r="D1035" s="377">
        <f>VLOOKUP(A1035,'[3]44经开区'!$A$4:$D$1276,4,0)</f>
        <v>0</v>
      </c>
      <c r="E1035" s="338" t="str">
        <f t="shared" si="58"/>
        <v/>
      </c>
      <c r="F1035" s="300" t="str">
        <f t="shared" si="56"/>
        <v>否</v>
      </c>
      <c r="G1035" s="178" t="str">
        <f t="shared" si="57"/>
        <v>款</v>
      </c>
    </row>
    <row r="1036" ht="18.75" spans="1:7">
      <c r="A1036" s="472">
        <v>2150701</v>
      </c>
      <c r="B1036" s="329" t="s">
        <v>137</v>
      </c>
      <c r="C1036" s="359">
        <f>VLOOKUP(A1036,'[3]44经开区'!$A$5:$C$1276,3,0)</f>
        <v>0</v>
      </c>
      <c r="D1036" s="359">
        <f>VLOOKUP(A1036,'[3]44经开区'!$A$4:$D$1276,4,0)</f>
        <v>0</v>
      </c>
      <c r="E1036" s="333" t="str">
        <f t="shared" si="58"/>
        <v/>
      </c>
      <c r="F1036" s="300" t="str">
        <f t="shared" si="56"/>
        <v>否</v>
      </c>
      <c r="G1036" s="178" t="str">
        <f t="shared" si="57"/>
        <v>项</v>
      </c>
    </row>
    <row r="1037" ht="18.75" spans="1:7">
      <c r="A1037" s="472">
        <v>2150702</v>
      </c>
      <c r="B1037" s="329" t="s">
        <v>138</v>
      </c>
      <c r="C1037" s="359">
        <f>VLOOKUP(A1037,'[3]44经开区'!$A$5:$C$1276,3,0)</f>
        <v>0</v>
      </c>
      <c r="D1037" s="359">
        <f>VLOOKUP(A1037,'[3]44经开区'!$A$4:$D$1276,4,0)</f>
        <v>0</v>
      </c>
      <c r="E1037" s="333" t="str">
        <f t="shared" si="58"/>
        <v/>
      </c>
      <c r="F1037" s="300" t="str">
        <f t="shared" si="56"/>
        <v>否</v>
      </c>
      <c r="G1037" s="178" t="str">
        <f t="shared" si="57"/>
        <v>项</v>
      </c>
    </row>
    <row r="1038" ht="18.75" spans="1:7">
      <c r="A1038" s="472">
        <v>2150703</v>
      </c>
      <c r="B1038" s="329" t="s">
        <v>139</v>
      </c>
      <c r="C1038" s="359">
        <f>VLOOKUP(A1038,'[3]44经开区'!$A$5:$C$1276,3,0)</f>
        <v>0</v>
      </c>
      <c r="D1038" s="359">
        <f>VLOOKUP(A1038,'[3]44经开区'!$A$4:$D$1276,4,0)</f>
        <v>0</v>
      </c>
      <c r="E1038" s="333" t="str">
        <f t="shared" si="58"/>
        <v/>
      </c>
      <c r="F1038" s="300" t="str">
        <f t="shared" si="56"/>
        <v>否</v>
      </c>
      <c r="G1038" s="178" t="str">
        <f t="shared" si="57"/>
        <v>项</v>
      </c>
    </row>
    <row r="1039" ht="18.75" spans="1:7">
      <c r="A1039" s="472">
        <v>2150704</v>
      </c>
      <c r="B1039" s="329" t="s">
        <v>896</v>
      </c>
      <c r="C1039" s="359">
        <f>VLOOKUP(A1039,'[3]44经开区'!$A$5:$C$1276,3,0)</f>
        <v>0</v>
      </c>
      <c r="D1039" s="359">
        <f>VLOOKUP(A1039,'[3]44经开区'!$A$4:$D$1276,4,0)</f>
        <v>0</v>
      </c>
      <c r="E1039" s="333" t="str">
        <f t="shared" si="58"/>
        <v/>
      </c>
      <c r="F1039" s="300" t="str">
        <f t="shared" si="56"/>
        <v>否</v>
      </c>
      <c r="G1039" s="178" t="str">
        <f t="shared" si="57"/>
        <v>项</v>
      </c>
    </row>
    <row r="1040" ht="18.75" spans="1:7">
      <c r="A1040" s="472">
        <v>2150705</v>
      </c>
      <c r="B1040" s="329" t="s">
        <v>897</v>
      </c>
      <c r="C1040" s="359">
        <f>VLOOKUP(A1040,'[3]44经开区'!$A$5:$C$1276,3,0)</f>
        <v>0</v>
      </c>
      <c r="D1040" s="359">
        <f>VLOOKUP(A1040,'[3]44经开区'!$A$4:$D$1276,4,0)</f>
        <v>0</v>
      </c>
      <c r="E1040" s="333" t="str">
        <f t="shared" si="58"/>
        <v/>
      </c>
      <c r="F1040" s="300" t="str">
        <f t="shared" si="56"/>
        <v>否</v>
      </c>
      <c r="G1040" s="178" t="str">
        <f t="shared" si="57"/>
        <v>项</v>
      </c>
    </row>
    <row r="1041" ht="18.75" spans="1:7">
      <c r="A1041" s="472">
        <v>2150799</v>
      </c>
      <c r="B1041" s="329" t="s">
        <v>898</v>
      </c>
      <c r="C1041" s="359">
        <f>VLOOKUP(A1041,'[3]44经开区'!$A$5:$C$1276,3,0)</f>
        <v>0</v>
      </c>
      <c r="D1041" s="359">
        <f>VLOOKUP(A1041,'[3]44经开区'!$A$4:$D$1276,4,0)</f>
        <v>0</v>
      </c>
      <c r="E1041" s="333" t="str">
        <f t="shared" si="58"/>
        <v/>
      </c>
      <c r="F1041" s="300" t="str">
        <f t="shared" si="56"/>
        <v>否</v>
      </c>
      <c r="G1041" s="178" t="str">
        <f t="shared" si="57"/>
        <v>项</v>
      </c>
    </row>
    <row r="1042" ht="18.75" spans="1:7">
      <c r="A1042" s="471">
        <v>21508</v>
      </c>
      <c r="B1042" s="325" t="s">
        <v>899</v>
      </c>
      <c r="C1042" s="377">
        <f>VLOOKUP(A1042,'[3]44经开区'!$A$5:$C$1276,3,0)</f>
        <v>20996</v>
      </c>
      <c r="D1042" s="377">
        <f>VLOOKUP(A1042,'[3]44经开区'!$A$4:$D$1276,4,0)</f>
        <v>16418</v>
      </c>
      <c r="E1042" s="338">
        <f t="shared" si="58"/>
        <v>-0.218</v>
      </c>
      <c r="F1042" s="300" t="str">
        <f t="shared" si="56"/>
        <v>是</v>
      </c>
      <c r="G1042" s="178" t="str">
        <f t="shared" si="57"/>
        <v>款</v>
      </c>
    </row>
    <row r="1043" ht="18.75" spans="1:7">
      <c r="A1043" s="472">
        <v>2150801</v>
      </c>
      <c r="B1043" s="329" t="s">
        <v>137</v>
      </c>
      <c r="C1043" s="359">
        <f>VLOOKUP(A1043,'[3]44经开区'!$A$5:$C$1276,3,0)</f>
        <v>0</v>
      </c>
      <c r="D1043" s="359">
        <f>VLOOKUP(A1043,'[3]44经开区'!$A$4:$D$1276,4,0)</f>
        <v>0</v>
      </c>
      <c r="E1043" s="333" t="str">
        <f t="shared" si="58"/>
        <v/>
      </c>
      <c r="F1043" s="300" t="str">
        <f t="shared" si="56"/>
        <v>否</v>
      </c>
      <c r="G1043" s="178" t="str">
        <f t="shared" si="57"/>
        <v>项</v>
      </c>
    </row>
    <row r="1044" ht="18.75" spans="1:7">
      <c r="A1044" s="472">
        <v>2150802</v>
      </c>
      <c r="B1044" s="329" t="s">
        <v>138</v>
      </c>
      <c r="C1044" s="359">
        <f>VLOOKUP(A1044,'[3]44经开区'!$A$5:$C$1276,3,0)</f>
        <v>0</v>
      </c>
      <c r="D1044" s="359">
        <f>VLOOKUP(A1044,'[3]44经开区'!$A$4:$D$1276,4,0)</f>
        <v>0</v>
      </c>
      <c r="E1044" s="333" t="str">
        <f t="shared" si="58"/>
        <v/>
      </c>
      <c r="F1044" s="300" t="str">
        <f t="shared" si="56"/>
        <v>否</v>
      </c>
      <c r="G1044" s="178" t="str">
        <f t="shared" si="57"/>
        <v>项</v>
      </c>
    </row>
    <row r="1045" ht="18.75" spans="1:7">
      <c r="A1045" s="472">
        <v>2150803</v>
      </c>
      <c r="B1045" s="329" t="s">
        <v>139</v>
      </c>
      <c r="C1045" s="359">
        <f>VLOOKUP(A1045,'[3]44经开区'!$A$5:$C$1276,3,0)</f>
        <v>0</v>
      </c>
      <c r="D1045" s="359">
        <f>VLOOKUP(A1045,'[3]44经开区'!$A$4:$D$1276,4,0)</f>
        <v>0</v>
      </c>
      <c r="E1045" s="333" t="str">
        <f t="shared" si="58"/>
        <v/>
      </c>
      <c r="F1045" s="300" t="str">
        <f t="shared" si="56"/>
        <v>否</v>
      </c>
      <c r="G1045" s="178" t="str">
        <f t="shared" si="57"/>
        <v>项</v>
      </c>
    </row>
    <row r="1046" ht="18.75" spans="1:7">
      <c r="A1046" s="472">
        <v>2150804</v>
      </c>
      <c r="B1046" s="329" t="s">
        <v>900</v>
      </c>
      <c r="C1046" s="359">
        <f>VLOOKUP(A1046,'[3]44经开区'!$A$5:$C$1276,3,0)</f>
        <v>0</v>
      </c>
      <c r="D1046" s="359">
        <f>VLOOKUP(A1046,'[3]44经开区'!$A$4:$D$1276,4,0)</f>
        <v>0</v>
      </c>
      <c r="E1046" s="333" t="str">
        <f t="shared" si="58"/>
        <v/>
      </c>
      <c r="F1046" s="300" t="str">
        <f t="shared" si="56"/>
        <v>否</v>
      </c>
      <c r="G1046" s="178" t="str">
        <f t="shared" si="57"/>
        <v>项</v>
      </c>
    </row>
    <row r="1047" ht="18.75" spans="1:7">
      <c r="A1047" s="472">
        <v>2150805</v>
      </c>
      <c r="B1047" s="329" t="s">
        <v>901</v>
      </c>
      <c r="C1047" s="359">
        <f>VLOOKUP(A1047,'[3]44经开区'!$A$5:$C$1276,3,0)</f>
        <v>380</v>
      </c>
      <c r="D1047" s="359">
        <f>VLOOKUP(A1047,'[3]44经开区'!$A$4:$D$1276,4,0)</f>
        <v>15900</v>
      </c>
      <c r="E1047" s="333">
        <f t="shared" si="58"/>
        <v>40.842</v>
      </c>
      <c r="F1047" s="300" t="str">
        <f t="shared" si="56"/>
        <v>是</v>
      </c>
      <c r="G1047" s="178" t="str">
        <f t="shared" si="57"/>
        <v>项</v>
      </c>
    </row>
    <row r="1048" ht="18.75" spans="1:7">
      <c r="A1048" s="474">
        <v>2150806</v>
      </c>
      <c r="B1048" s="480" t="s">
        <v>902</v>
      </c>
      <c r="C1048" s="359">
        <f>VLOOKUP(A1048,'[3]44经开区'!$A$5:$C$1276,3,0)</f>
        <v>0</v>
      </c>
      <c r="D1048" s="359">
        <f>VLOOKUP(A1048,'[3]44经开区'!$A$4:$D$1276,4,0)</f>
        <v>0</v>
      </c>
      <c r="E1048" s="333" t="str">
        <f t="shared" si="58"/>
        <v/>
      </c>
      <c r="F1048" s="300" t="str">
        <f t="shared" si="56"/>
        <v>否</v>
      </c>
      <c r="G1048" s="178" t="str">
        <f t="shared" si="57"/>
        <v>项</v>
      </c>
    </row>
    <row r="1049" ht="18.75" spans="1:7">
      <c r="A1049" s="472">
        <v>2150899</v>
      </c>
      <c r="B1049" s="329" t="s">
        <v>903</v>
      </c>
      <c r="C1049" s="359">
        <f>VLOOKUP(A1049,'[3]44经开区'!$A$5:$C$1276,3,0)</f>
        <v>20616</v>
      </c>
      <c r="D1049" s="359">
        <f>VLOOKUP(A1049,'[3]44经开区'!$A$4:$D$1276,4,0)</f>
        <v>518</v>
      </c>
      <c r="E1049" s="333">
        <f t="shared" si="58"/>
        <v>-0.975</v>
      </c>
      <c r="F1049" s="300" t="str">
        <f t="shared" si="56"/>
        <v>是</v>
      </c>
      <c r="G1049" s="178" t="str">
        <f t="shared" si="57"/>
        <v>项</v>
      </c>
    </row>
    <row r="1050" ht="18.75" spans="1:7">
      <c r="A1050" s="471">
        <v>21599</v>
      </c>
      <c r="B1050" s="325" t="s">
        <v>904</v>
      </c>
      <c r="C1050" s="377">
        <f>VLOOKUP(A1050,'[3]44经开区'!$A$5:$C$1276,3,0)</f>
        <v>0</v>
      </c>
      <c r="D1050" s="377">
        <f>VLOOKUP(A1050,'[3]44经开区'!$A$4:$D$1276,4,0)</f>
        <v>0</v>
      </c>
      <c r="E1050" s="338" t="str">
        <f t="shared" si="58"/>
        <v/>
      </c>
      <c r="F1050" s="300" t="str">
        <f t="shared" si="56"/>
        <v>否</v>
      </c>
      <c r="G1050" s="178" t="str">
        <f t="shared" si="57"/>
        <v>款</v>
      </c>
    </row>
    <row r="1051" ht="18.75" spans="1:7">
      <c r="A1051" s="472">
        <v>2159901</v>
      </c>
      <c r="B1051" s="329" t="s">
        <v>905</v>
      </c>
      <c r="C1051" s="359">
        <f>VLOOKUP(A1051,'[3]44经开区'!$A$5:$C$1276,3,0)</f>
        <v>0</v>
      </c>
      <c r="D1051" s="359">
        <f>VLOOKUP(A1051,'[3]44经开区'!$A$4:$D$1276,4,0)</f>
        <v>0</v>
      </c>
      <c r="E1051" s="333" t="str">
        <f t="shared" si="58"/>
        <v/>
      </c>
      <c r="F1051" s="300" t="str">
        <f t="shared" si="56"/>
        <v>否</v>
      </c>
      <c r="G1051" s="178" t="str">
        <f t="shared" si="57"/>
        <v>项</v>
      </c>
    </row>
    <row r="1052" ht="18.75" spans="1:7">
      <c r="A1052" s="472">
        <v>2159904</v>
      </c>
      <c r="B1052" s="329" t="s">
        <v>906</v>
      </c>
      <c r="C1052" s="359">
        <f>VLOOKUP(A1052,'[3]44经开区'!$A$5:$C$1276,3,0)</f>
        <v>0</v>
      </c>
      <c r="D1052" s="359">
        <f>VLOOKUP(A1052,'[3]44经开区'!$A$4:$D$1276,4,0)</f>
        <v>0</v>
      </c>
      <c r="E1052" s="333" t="str">
        <f t="shared" si="58"/>
        <v/>
      </c>
      <c r="F1052" s="300" t="str">
        <f t="shared" si="56"/>
        <v>否</v>
      </c>
      <c r="G1052" s="178" t="str">
        <f t="shared" si="57"/>
        <v>项</v>
      </c>
    </row>
    <row r="1053" ht="18.75" spans="1:7">
      <c r="A1053" s="472">
        <v>2159905</v>
      </c>
      <c r="B1053" s="329" t="s">
        <v>907</v>
      </c>
      <c r="C1053" s="359">
        <f>VLOOKUP(A1053,'[3]44经开区'!$A$5:$C$1276,3,0)</f>
        <v>0</v>
      </c>
      <c r="D1053" s="359">
        <f>VLOOKUP(A1053,'[3]44经开区'!$A$4:$D$1276,4,0)</f>
        <v>0</v>
      </c>
      <c r="E1053" s="333" t="str">
        <f t="shared" si="58"/>
        <v/>
      </c>
      <c r="F1053" s="300" t="str">
        <f t="shared" si="56"/>
        <v>否</v>
      </c>
      <c r="G1053" s="178" t="str">
        <f t="shared" si="57"/>
        <v>项</v>
      </c>
    </row>
    <row r="1054" ht="18.75" spans="1:7">
      <c r="A1054" s="472">
        <v>2159906</v>
      </c>
      <c r="B1054" s="329" t="s">
        <v>908</v>
      </c>
      <c r="C1054" s="359">
        <f>VLOOKUP(A1054,'[3]44经开区'!$A$5:$C$1276,3,0)</f>
        <v>0</v>
      </c>
      <c r="D1054" s="359">
        <f>VLOOKUP(A1054,'[3]44经开区'!$A$4:$D$1276,4,0)</f>
        <v>0</v>
      </c>
      <c r="E1054" s="333" t="str">
        <f t="shared" si="58"/>
        <v/>
      </c>
      <c r="F1054" s="300" t="str">
        <f t="shared" si="56"/>
        <v>否</v>
      </c>
      <c r="G1054" s="178" t="str">
        <f t="shared" si="57"/>
        <v>项</v>
      </c>
    </row>
    <row r="1055" ht="18.75" spans="1:7">
      <c r="A1055" s="472">
        <v>2159999</v>
      </c>
      <c r="B1055" s="329" t="s">
        <v>909</v>
      </c>
      <c r="C1055" s="359">
        <f>VLOOKUP(A1055,'[3]44经开区'!$A$5:$C$1276,3,0)</f>
        <v>0</v>
      </c>
      <c r="D1055" s="359">
        <f>VLOOKUP(A1055,'[3]44经开区'!$A$4:$D$1276,4,0)</f>
        <v>0</v>
      </c>
      <c r="E1055" s="333" t="str">
        <f t="shared" si="58"/>
        <v/>
      </c>
      <c r="F1055" s="300" t="str">
        <f t="shared" si="56"/>
        <v>否</v>
      </c>
      <c r="G1055" s="178" t="str">
        <f t="shared" si="57"/>
        <v>项</v>
      </c>
    </row>
    <row r="1056" ht="18.75" spans="1:7">
      <c r="A1056" s="471">
        <v>216</v>
      </c>
      <c r="B1056" s="325" t="s">
        <v>99</v>
      </c>
      <c r="C1056" s="377">
        <f>VLOOKUP(A1056,'[3]44经开区'!$A$5:$C$1276,3,0)</f>
        <v>278</v>
      </c>
      <c r="D1056" s="377">
        <f>VLOOKUP(A1056,'[3]44经开区'!$A$4:$D$1276,4,0)</f>
        <v>240</v>
      </c>
      <c r="E1056" s="338">
        <f t="shared" si="58"/>
        <v>-0.137</v>
      </c>
      <c r="F1056" s="300" t="str">
        <f t="shared" si="56"/>
        <v>是</v>
      </c>
      <c r="G1056" s="178" t="str">
        <f t="shared" si="57"/>
        <v>类</v>
      </c>
    </row>
    <row r="1057" ht="18.75" spans="1:7">
      <c r="A1057" s="471">
        <v>21602</v>
      </c>
      <c r="B1057" s="325" t="s">
        <v>910</v>
      </c>
      <c r="C1057" s="377">
        <f>VLOOKUP(A1057,'[3]44经开区'!$A$5:$C$1276,3,0)</f>
        <v>0</v>
      </c>
      <c r="D1057" s="377">
        <f>VLOOKUP(A1057,'[3]44经开区'!$A$4:$D$1276,4,0)</f>
        <v>0</v>
      </c>
      <c r="E1057" s="338" t="str">
        <f t="shared" si="58"/>
        <v/>
      </c>
      <c r="F1057" s="300" t="str">
        <f t="shared" si="56"/>
        <v>否</v>
      </c>
      <c r="G1057" s="178" t="str">
        <f t="shared" si="57"/>
        <v>款</v>
      </c>
    </row>
    <row r="1058" ht="18.75" spans="1:7">
      <c r="A1058" s="472">
        <v>2160201</v>
      </c>
      <c r="B1058" s="329" t="s">
        <v>137</v>
      </c>
      <c r="C1058" s="359">
        <f>VLOOKUP(A1058,'[3]44经开区'!$A$5:$C$1276,3,0)</f>
        <v>0</v>
      </c>
      <c r="D1058" s="359">
        <f>VLOOKUP(A1058,'[3]44经开区'!$A$4:$D$1276,4,0)</f>
        <v>0</v>
      </c>
      <c r="E1058" s="333" t="str">
        <f t="shared" si="58"/>
        <v/>
      </c>
      <c r="F1058" s="300" t="str">
        <f t="shared" si="56"/>
        <v>否</v>
      </c>
      <c r="G1058" s="178" t="str">
        <f t="shared" si="57"/>
        <v>项</v>
      </c>
    </row>
    <row r="1059" ht="18.75" spans="1:7">
      <c r="A1059" s="472">
        <v>2160202</v>
      </c>
      <c r="B1059" s="329" t="s">
        <v>138</v>
      </c>
      <c r="C1059" s="359">
        <f>VLOOKUP(A1059,'[3]44经开区'!$A$5:$C$1276,3,0)</f>
        <v>0</v>
      </c>
      <c r="D1059" s="359">
        <f>VLOOKUP(A1059,'[3]44经开区'!$A$4:$D$1276,4,0)</f>
        <v>0</v>
      </c>
      <c r="E1059" s="333" t="str">
        <f t="shared" si="58"/>
        <v/>
      </c>
      <c r="F1059" s="300" t="str">
        <f t="shared" ref="F1059:F1075" si="59">IF(LEN(A1059)=3,"是",IF(B1059&lt;&gt;"",IF(SUM(C1059:D1059)&lt;&gt;0,"是","否"),"是"))</f>
        <v>否</v>
      </c>
      <c r="G1059" s="178" t="str">
        <f t="shared" ref="G1059:G1075" si="60">IF(LEN(A1059)=3,"类",IF(LEN(A1059)=5,"款","项"))</f>
        <v>项</v>
      </c>
    </row>
    <row r="1060" ht="18.75" spans="1:7">
      <c r="A1060" s="472">
        <v>2160203</v>
      </c>
      <c r="B1060" s="329" t="s">
        <v>139</v>
      </c>
      <c r="C1060" s="359">
        <f>VLOOKUP(A1060,'[3]44经开区'!$A$5:$C$1276,3,0)</f>
        <v>0</v>
      </c>
      <c r="D1060" s="359">
        <f>VLOOKUP(A1060,'[3]44经开区'!$A$4:$D$1276,4,0)</f>
        <v>0</v>
      </c>
      <c r="E1060" s="333" t="str">
        <f t="shared" si="58"/>
        <v/>
      </c>
      <c r="F1060" s="300" t="str">
        <f t="shared" si="59"/>
        <v>否</v>
      </c>
      <c r="G1060" s="178" t="str">
        <f t="shared" si="60"/>
        <v>项</v>
      </c>
    </row>
    <row r="1061" ht="18.75" spans="1:7">
      <c r="A1061" s="472">
        <v>2160216</v>
      </c>
      <c r="B1061" s="329" t="s">
        <v>911</v>
      </c>
      <c r="C1061" s="359">
        <f>VLOOKUP(A1061,'[3]44经开区'!$A$5:$C$1276,3,0)</f>
        <v>0</v>
      </c>
      <c r="D1061" s="359">
        <f>VLOOKUP(A1061,'[3]44经开区'!$A$4:$D$1276,4,0)</f>
        <v>0</v>
      </c>
      <c r="E1061" s="333" t="str">
        <f t="shared" si="58"/>
        <v/>
      </c>
      <c r="F1061" s="300" t="str">
        <f t="shared" si="59"/>
        <v>否</v>
      </c>
      <c r="G1061" s="178" t="str">
        <f t="shared" si="60"/>
        <v>项</v>
      </c>
    </row>
    <row r="1062" ht="18.75" spans="1:7">
      <c r="A1062" s="472">
        <v>2160217</v>
      </c>
      <c r="B1062" s="329" t="s">
        <v>912</v>
      </c>
      <c r="C1062" s="359">
        <f>VLOOKUP(A1062,'[3]44经开区'!$A$5:$C$1276,3,0)</f>
        <v>0</v>
      </c>
      <c r="D1062" s="359">
        <f>VLOOKUP(A1062,'[3]44经开区'!$A$4:$D$1276,4,0)</f>
        <v>0</v>
      </c>
      <c r="E1062" s="333" t="str">
        <f t="shared" si="58"/>
        <v/>
      </c>
      <c r="F1062" s="300" t="str">
        <f t="shared" si="59"/>
        <v>否</v>
      </c>
      <c r="G1062" s="178" t="str">
        <f t="shared" si="60"/>
        <v>项</v>
      </c>
    </row>
    <row r="1063" ht="18.75" spans="1:7">
      <c r="A1063" s="472">
        <v>2160218</v>
      </c>
      <c r="B1063" s="329" t="s">
        <v>913</v>
      </c>
      <c r="C1063" s="359">
        <f>VLOOKUP(A1063,'[3]44经开区'!$A$5:$C$1276,3,0)</f>
        <v>0</v>
      </c>
      <c r="D1063" s="359">
        <f>VLOOKUP(A1063,'[3]44经开区'!$A$4:$D$1276,4,0)</f>
        <v>0</v>
      </c>
      <c r="E1063" s="333" t="str">
        <f t="shared" si="58"/>
        <v/>
      </c>
      <c r="F1063" s="300" t="str">
        <f t="shared" si="59"/>
        <v>否</v>
      </c>
      <c r="G1063" s="178" t="str">
        <f t="shared" si="60"/>
        <v>项</v>
      </c>
    </row>
    <row r="1064" ht="18.75" spans="1:7">
      <c r="A1064" s="472">
        <v>2160219</v>
      </c>
      <c r="B1064" s="329" t="s">
        <v>914</v>
      </c>
      <c r="C1064" s="359">
        <f>VLOOKUP(A1064,'[3]44经开区'!$A$5:$C$1276,3,0)</f>
        <v>0</v>
      </c>
      <c r="D1064" s="359">
        <f>VLOOKUP(A1064,'[3]44经开区'!$A$4:$D$1276,4,0)</f>
        <v>0</v>
      </c>
      <c r="E1064" s="333" t="str">
        <f t="shared" si="58"/>
        <v/>
      </c>
      <c r="F1064" s="300" t="str">
        <f t="shared" si="59"/>
        <v>否</v>
      </c>
      <c r="G1064" s="178" t="str">
        <f t="shared" si="60"/>
        <v>项</v>
      </c>
    </row>
    <row r="1065" ht="18.75" spans="1:7">
      <c r="A1065" s="472">
        <v>2160250</v>
      </c>
      <c r="B1065" s="329" t="s">
        <v>146</v>
      </c>
      <c r="C1065" s="359">
        <f>VLOOKUP(A1065,'[3]44经开区'!$A$5:$C$1276,3,0)</f>
        <v>0</v>
      </c>
      <c r="D1065" s="359">
        <f>VLOOKUP(A1065,'[3]44经开区'!$A$4:$D$1276,4,0)</f>
        <v>0</v>
      </c>
      <c r="E1065" s="333" t="str">
        <f t="shared" si="58"/>
        <v/>
      </c>
      <c r="F1065" s="300" t="str">
        <f t="shared" si="59"/>
        <v>否</v>
      </c>
      <c r="G1065" s="178" t="str">
        <f t="shared" si="60"/>
        <v>项</v>
      </c>
    </row>
    <row r="1066" ht="18.75" spans="1:7">
      <c r="A1066" s="472">
        <v>2160299</v>
      </c>
      <c r="B1066" s="329" t="s">
        <v>915</v>
      </c>
      <c r="C1066" s="359">
        <f>VLOOKUP(A1066,'[3]44经开区'!$A$5:$C$1276,3,0)</f>
        <v>0</v>
      </c>
      <c r="D1066" s="359">
        <f>VLOOKUP(A1066,'[3]44经开区'!$A$4:$D$1276,4,0)</f>
        <v>0</v>
      </c>
      <c r="E1066" s="333" t="str">
        <f t="shared" si="58"/>
        <v/>
      </c>
      <c r="F1066" s="300" t="str">
        <f t="shared" si="59"/>
        <v>否</v>
      </c>
      <c r="G1066" s="178" t="str">
        <f t="shared" si="60"/>
        <v>项</v>
      </c>
    </row>
    <row r="1067" ht="18.75" spans="1:7">
      <c r="A1067" s="471">
        <v>21606</v>
      </c>
      <c r="B1067" s="325" t="s">
        <v>916</v>
      </c>
      <c r="C1067" s="377">
        <f>VLOOKUP(A1067,'[3]44经开区'!$A$5:$C$1276,3,0)</f>
        <v>278</v>
      </c>
      <c r="D1067" s="377">
        <f>VLOOKUP(A1067,'[3]44经开区'!$A$4:$D$1276,4,0)</f>
        <v>240</v>
      </c>
      <c r="E1067" s="338">
        <f t="shared" si="58"/>
        <v>-0.137</v>
      </c>
      <c r="F1067" s="300" t="str">
        <f t="shared" si="59"/>
        <v>是</v>
      </c>
      <c r="G1067" s="178" t="str">
        <f t="shared" si="60"/>
        <v>款</v>
      </c>
    </row>
    <row r="1068" ht="18.75" spans="1:7">
      <c r="A1068" s="472">
        <v>2160601</v>
      </c>
      <c r="B1068" s="329" t="s">
        <v>137</v>
      </c>
      <c r="C1068" s="359">
        <f>VLOOKUP(A1068,'[3]44经开区'!$A$5:$C$1276,3,0)</f>
        <v>0</v>
      </c>
      <c r="D1068" s="359">
        <f>VLOOKUP(A1068,'[3]44经开区'!$A$4:$D$1276,4,0)</f>
        <v>0</v>
      </c>
      <c r="E1068" s="333" t="str">
        <f t="shared" si="58"/>
        <v/>
      </c>
      <c r="F1068" s="300" t="str">
        <f t="shared" si="59"/>
        <v>否</v>
      </c>
      <c r="G1068" s="178" t="str">
        <f t="shared" si="60"/>
        <v>项</v>
      </c>
    </row>
    <row r="1069" ht="18.75" spans="1:7">
      <c r="A1069" s="472">
        <v>2160602</v>
      </c>
      <c r="B1069" s="329" t="s">
        <v>138</v>
      </c>
      <c r="C1069" s="359">
        <f>VLOOKUP(A1069,'[3]44经开区'!$A$5:$C$1276,3,0)</f>
        <v>0</v>
      </c>
      <c r="D1069" s="359">
        <f>VLOOKUP(A1069,'[3]44经开区'!$A$4:$D$1276,4,0)</f>
        <v>0</v>
      </c>
      <c r="E1069" s="333" t="str">
        <f t="shared" si="58"/>
        <v/>
      </c>
      <c r="F1069" s="300" t="str">
        <f t="shared" si="59"/>
        <v>否</v>
      </c>
      <c r="G1069" s="178" t="str">
        <f t="shared" si="60"/>
        <v>项</v>
      </c>
    </row>
    <row r="1070" ht="18.75" spans="1:7">
      <c r="A1070" s="472">
        <v>2160603</v>
      </c>
      <c r="B1070" s="329" t="s">
        <v>139</v>
      </c>
      <c r="C1070" s="359">
        <f>VLOOKUP(A1070,'[3]44经开区'!$A$5:$C$1276,3,0)</f>
        <v>0</v>
      </c>
      <c r="D1070" s="359">
        <f>VLOOKUP(A1070,'[3]44经开区'!$A$4:$D$1276,4,0)</f>
        <v>0</v>
      </c>
      <c r="E1070" s="333" t="str">
        <f t="shared" si="58"/>
        <v/>
      </c>
      <c r="F1070" s="300" t="str">
        <f t="shared" si="59"/>
        <v>否</v>
      </c>
      <c r="G1070" s="178" t="str">
        <f t="shared" si="60"/>
        <v>项</v>
      </c>
    </row>
    <row r="1071" ht="18.75" spans="1:7">
      <c r="A1071" s="472">
        <v>2160607</v>
      </c>
      <c r="B1071" s="329" t="s">
        <v>917</v>
      </c>
      <c r="C1071" s="359">
        <f>VLOOKUP(A1071,'[3]44经开区'!$A$5:$C$1276,3,0)</f>
        <v>0</v>
      </c>
      <c r="D1071" s="359">
        <f>VLOOKUP(A1071,'[3]44经开区'!$A$4:$D$1276,4,0)</f>
        <v>0</v>
      </c>
      <c r="E1071" s="333" t="str">
        <f t="shared" si="58"/>
        <v/>
      </c>
      <c r="F1071" s="300" t="str">
        <f t="shared" si="59"/>
        <v>否</v>
      </c>
      <c r="G1071" s="178" t="str">
        <f t="shared" si="60"/>
        <v>项</v>
      </c>
    </row>
    <row r="1072" ht="18.75" spans="1:7">
      <c r="A1072" s="472">
        <v>2160699</v>
      </c>
      <c r="B1072" s="329" t="s">
        <v>918</v>
      </c>
      <c r="C1072" s="359">
        <f>VLOOKUP(A1072,'[3]44经开区'!$A$5:$C$1276,3,0)</f>
        <v>278</v>
      </c>
      <c r="D1072" s="359">
        <f>VLOOKUP(A1072,'[3]44经开区'!$A$4:$D$1276,4,0)</f>
        <v>240</v>
      </c>
      <c r="E1072" s="333">
        <f t="shared" si="58"/>
        <v>-0.137</v>
      </c>
      <c r="F1072" s="300" t="str">
        <f t="shared" si="59"/>
        <v>是</v>
      </c>
      <c r="G1072" s="178" t="str">
        <f t="shared" si="60"/>
        <v>项</v>
      </c>
    </row>
    <row r="1073" ht="18.75" spans="1:7">
      <c r="A1073" s="471">
        <v>21699</v>
      </c>
      <c r="B1073" s="325" t="s">
        <v>919</v>
      </c>
      <c r="C1073" s="377">
        <f>VLOOKUP(A1073,'[3]44经开区'!$A$5:$C$1276,3,0)</f>
        <v>0</v>
      </c>
      <c r="D1073" s="377">
        <f>VLOOKUP(A1073,'[3]44经开区'!$A$4:$D$1276,4,0)</f>
        <v>0</v>
      </c>
      <c r="E1073" s="338" t="str">
        <f t="shared" si="58"/>
        <v/>
      </c>
      <c r="F1073" s="300" t="str">
        <f t="shared" si="59"/>
        <v>否</v>
      </c>
      <c r="G1073" s="178" t="str">
        <f t="shared" si="60"/>
        <v>款</v>
      </c>
    </row>
    <row r="1074" ht="18.75" spans="1:7">
      <c r="A1074" s="472">
        <v>2169901</v>
      </c>
      <c r="B1074" s="329" t="s">
        <v>920</v>
      </c>
      <c r="C1074" s="359">
        <f>VLOOKUP(A1074,'[3]44经开区'!$A$5:$C$1276,3,0)</f>
        <v>0</v>
      </c>
      <c r="D1074" s="359">
        <f>VLOOKUP(A1074,'[3]44经开区'!$A$4:$D$1276,4,0)</f>
        <v>0</v>
      </c>
      <c r="E1074" s="333" t="str">
        <f t="shared" si="58"/>
        <v/>
      </c>
      <c r="F1074" s="300" t="str">
        <f t="shared" si="59"/>
        <v>否</v>
      </c>
      <c r="G1074" s="178" t="str">
        <f t="shared" si="60"/>
        <v>项</v>
      </c>
    </row>
    <row r="1075" ht="18.75" spans="1:7">
      <c r="A1075" s="472">
        <v>2169999</v>
      </c>
      <c r="B1075" s="329" t="s">
        <v>921</v>
      </c>
      <c r="C1075" s="359">
        <f>VLOOKUP(A1075,'[3]44经开区'!$A$5:$C$1276,3,0)</f>
        <v>0</v>
      </c>
      <c r="D1075" s="359">
        <f>VLOOKUP(A1075,'[3]44经开区'!$A$4:$D$1276,4,0)</f>
        <v>0</v>
      </c>
      <c r="E1075" s="333" t="str">
        <f t="shared" si="58"/>
        <v/>
      </c>
      <c r="F1075" s="300" t="str">
        <f t="shared" si="59"/>
        <v>否</v>
      </c>
      <c r="G1075" s="178" t="str">
        <f t="shared" si="60"/>
        <v>项</v>
      </c>
    </row>
    <row r="1076" ht="18.75" spans="1:7">
      <c r="A1076" s="471">
        <v>217</v>
      </c>
      <c r="B1076" s="325" t="s">
        <v>101</v>
      </c>
      <c r="C1076" s="377">
        <f>VLOOKUP(A1076,'[3]44经开区'!$A$5:$C$1276,3,0)</f>
        <v>0</v>
      </c>
      <c r="D1076" s="377">
        <f>VLOOKUP(A1076,'[3]44经开区'!$A$4:$D$1276,4,0)</f>
        <v>0</v>
      </c>
      <c r="E1076" s="338" t="str">
        <f t="shared" si="58"/>
        <v/>
      </c>
      <c r="F1076" s="300" t="str">
        <f t="shared" ref="F1076:F1114" si="61">IF(LEN(A1076)=3,"是",IF(B1076&lt;&gt;"",IF(SUM(C1076:D1076)&lt;&gt;0,"是","否"),"是"))</f>
        <v>是</v>
      </c>
      <c r="G1076" s="178" t="str">
        <f t="shared" ref="G1076:G1114" si="62">IF(LEN(A1076)=3,"类",IF(LEN(A1076)=5,"款","项"))</f>
        <v>类</v>
      </c>
    </row>
    <row r="1077" ht="18.75" spans="1:7">
      <c r="A1077" s="471">
        <v>21701</v>
      </c>
      <c r="B1077" s="325" t="s">
        <v>922</v>
      </c>
      <c r="C1077" s="377">
        <f>VLOOKUP(A1077,'[3]44经开区'!$A$5:$C$1276,3,0)</f>
        <v>0</v>
      </c>
      <c r="D1077" s="377">
        <f>VLOOKUP(A1077,'[3]44经开区'!$A$4:$D$1276,4,0)</f>
        <v>0</v>
      </c>
      <c r="E1077" s="338" t="str">
        <f t="shared" si="58"/>
        <v/>
      </c>
      <c r="F1077" s="300" t="str">
        <f t="shared" si="61"/>
        <v>否</v>
      </c>
      <c r="G1077" s="178" t="str">
        <f t="shared" si="62"/>
        <v>款</v>
      </c>
    </row>
    <row r="1078" ht="18.75" spans="1:7">
      <c r="A1078" s="472">
        <v>2170101</v>
      </c>
      <c r="B1078" s="329" t="s">
        <v>137</v>
      </c>
      <c r="C1078" s="359">
        <f>VLOOKUP(A1078,'[3]44经开区'!$A$5:$C$1276,3,0)</f>
        <v>0</v>
      </c>
      <c r="D1078" s="359">
        <f>VLOOKUP(A1078,'[3]44经开区'!$A$4:$D$1276,4,0)</f>
        <v>0</v>
      </c>
      <c r="E1078" s="333" t="str">
        <f t="shared" si="58"/>
        <v/>
      </c>
      <c r="F1078" s="300" t="str">
        <f t="shared" si="61"/>
        <v>否</v>
      </c>
      <c r="G1078" s="178" t="str">
        <f t="shared" si="62"/>
        <v>项</v>
      </c>
    </row>
    <row r="1079" ht="18.75" spans="1:7">
      <c r="A1079" s="472">
        <v>2170102</v>
      </c>
      <c r="B1079" s="329" t="s">
        <v>138</v>
      </c>
      <c r="C1079" s="359">
        <f>VLOOKUP(A1079,'[3]44经开区'!$A$5:$C$1276,3,0)</f>
        <v>0</v>
      </c>
      <c r="D1079" s="359">
        <f>VLOOKUP(A1079,'[3]44经开区'!$A$4:$D$1276,4,0)</f>
        <v>0</v>
      </c>
      <c r="E1079" s="333" t="str">
        <f t="shared" si="58"/>
        <v/>
      </c>
      <c r="F1079" s="300" t="str">
        <f t="shared" si="61"/>
        <v>否</v>
      </c>
      <c r="G1079" s="178" t="str">
        <f t="shared" si="62"/>
        <v>项</v>
      </c>
    </row>
    <row r="1080" ht="18.75" spans="1:7">
      <c r="A1080" s="472">
        <v>2170103</v>
      </c>
      <c r="B1080" s="329" t="s">
        <v>139</v>
      </c>
      <c r="C1080" s="359">
        <f>VLOOKUP(A1080,'[3]44经开区'!$A$5:$C$1276,3,0)</f>
        <v>0</v>
      </c>
      <c r="D1080" s="359">
        <f>VLOOKUP(A1080,'[3]44经开区'!$A$4:$D$1276,4,0)</f>
        <v>0</v>
      </c>
      <c r="E1080" s="333" t="str">
        <f t="shared" si="58"/>
        <v/>
      </c>
      <c r="F1080" s="300" t="str">
        <f t="shared" si="61"/>
        <v>否</v>
      </c>
      <c r="G1080" s="178" t="str">
        <f t="shared" si="62"/>
        <v>项</v>
      </c>
    </row>
    <row r="1081" ht="18.75" spans="1:7">
      <c r="A1081" s="472">
        <v>2170104</v>
      </c>
      <c r="B1081" s="329" t="s">
        <v>923</v>
      </c>
      <c r="C1081" s="359">
        <f>VLOOKUP(A1081,'[3]44经开区'!$A$5:$C$1276,3,0)</f>
        <v>0</v>
      </c>
      <c r="D1081" s="359">
        <f>VLOOKUP(A1081,'[3]44经开区'!$A$4:$D$1276,4,0)</f>
        <v>0</v>
      </c>
      <c r="E1081" s="333" t="str">
        <f t="shared" si="58"/>
        <v/>
      </c>
      <c r="F1081" s="300" t="str">
        <f t="shared" si="61"/>
        <v>否</v>
      </c>
      <c r="G1081" s="178" t="str">
        <f t="shared" si="62"/>
        <v>项</v>
      </c>
    </row>
    <row r="1082" ht="18.75" spans="1:7">
      <c r="A1082" s="472">
        <v>2170150</v>
      </c>
      <c r="B1082" s="329" t="s">
        <v>146</v>
      </c>
      <c r="C1082" s="359">
        <f>VLOOKUP(A1082,'[3]44经开区'!$A$5:$C$1276,3,0)</f>
        <v>0</v>
      </c>
      <c r="D1082" s="359">
        <f>VLOOKUP(A1082,'[3]44经开区'!$A$4:$D$1276,4,0)</f>
        <v>0</v>
      </c>
      <c r="E1082" s="333" t="str">
        <f t="shared" si="58"/>
        <v/>
      </c>
      <c r="F1082" s="300" t="str">
        <f t="shared" si="61"/>
        <v>否</v>
      </c>
      <c r="G1082" s="178" t="str">
        <f t="shared" si="62"/>
        <v>项</v>
      </c>
    </row>
    <row r="1083" ht="18.75" spans="1:7">
      <c r="A1083" s="472">
        <v>2170199</v>
      </c>
      <c r="B1083" s="329" t="s">
        <v>924</v>
      </c>
      <c r="C1083" s="359">
        <f>VLOOKUP(A1083,'[3]44经开区'!$A$5:$C$1276,3,0)</f>
        <v>0</v>
      </c>
      <c r="D1083" s="359">
        <f>VLOOKUP(A1083,'[3]44经开区'!$A$4:$D$1276,4,0)</f>
        <v>0</v>
      </c>
      <c r="E1083" s="333" t="str">
        <f t="shared" si="58"/>
        <v/>
      </c>
      <c r="F1083" s="300" t="str">
        <f t="shared" si="61"/>
        <v>否</v>
      </c>
      <c r="G1083" s="178" t="str">
        <f t="shared" si="62"/>
        <v>项</v>
      </c>
    </row>
    <row r="1084" ht="18.75" spans="1:7">
      <c r="A1084" s="336">
        <v>21702</v>
      </c>
      <c r="B1084" s="485" t="s">
        <v>925</v>
      </c>
      <c r="C1084" s="377">
        <f>VLOOKUP(A1084,'[3]44经开区'!$A$5:$C$1276,3,0)</f>
        <v>0</v>
      </c>
      <c r="D1084" s="377">
        <f>VLOOKUP(A1084,'[3]44经开区'!$A$4:$D$1276,4,0)</f>
        <v>0</v>
      </c>
      <c r="E1084" s="338" t="str">
        <f t="shared" si="58"/>
        <v/>
      </c>
      <c r="F1084" s="300" t="str">
        <f t="shared" si="61"/>
        <v>否</v>
      </c>
      <c r="G1084" s="178" t="str">
        <f t="shared" si="62"/>
        <v>款</v>
      </c>
    </row>
    <row r="1085" ht="18.75" spans="1:7">
      <c r="A1085" s="486">
        <v>2170201</v>
      </c>
      <c r="B1085" s="487" t="s">
        <v>926</v>
      </c>
      <c r="C1085" s="359">
        <f>VLOOKUP(A1085,'[3]44经开区'!$A$5:$C$1276,3,0)</f>
        <v>0</v>
      </c>
      <c r="D1085" s="359">
        <f>VLOOKUP(A1085,'[3]44经开区'!$A$4:$D$1276,4,0)</f>
        <v>0</v>
      </c>
      <c r="E1085" s="333" t="str">
        <f t="shared" si="58"/>
        <v/>
      </c>
      <c r="F1085" s="300" t="str">
        <f t="shared" si="61"/>
        <v>否</v>
      </c>
      <c r="G1085" s="178" t="str">
        <f t="shared" si="62"/>
        <v>项</v>
      </c>
    </row>
    <row r="1086" ht="18.75" spans="1:7">
      <c r="A1086" s="486">
        <v>2170202</v>
      </c>
      <c r="B1086" s="487" t="s">
        <v>927</v>
      </c>
      <c r="C1086" s="359">
        <f>VLOOKUP(A1086,'[3]44经开区'!$A$5:$C$1276,3,0)</f>
        <v>0</v>
      </c>
      <c r="D1086" s="359">
        <f>VLOOKUP(A1086,'[3]44经开区'!$A$4:$D$1276,4,0)</f>
        <v>0</v>
      </c>
      <c r="E1086" s="333" t="str">
        <f t="shared" si="58"/>
        <v/>
      </c>
      <c r="F1086" s="300" t="str">
        <f t="shared" si="61"/>
        <v>否</v>
      </c>
      <c r="G1086" s="178" t="str">
        <f t="shared" si="62"/>
        <v>项</v>
      </c>
    </row>
    <row r="1087" ht="18.75" spans="1:7">
      <c r="A1087" s="486">
        <v>2170203</v>
      </c>
      <c r="B1087" s="487" t="s">
        <v>928</v>
      </c>
      <c r="C1087" s="359">
        <f>VLOOKUP(A1087,'[3]44经开区'!$A$5:$C$1276,3,0)</f>
        <v>0</v>
      </c>
      <c r="D1087" s="359">
        <f>VLOOKUP(A1087,'[3]44经开区'!$A$4:$D$1276,4,0)</f>
        <v>0</v>
      </c>
      <c r="E1087" s="333" t="str">
        <f t="shared" si="58"/>
        <v/>
      </c>
      <c r="F1087" s="300" t="str">
        <f t="shared" si="61"/>
        <v>否</v>
      </c>
      <c r="G1087" s="178" t="str">
        <f t="shared" si="62"/>
        <v>项</v>
      </c>
    </row>
    <row r="1088" ht="18.75" spans="1:7">
      <c r="A1088" s="486">
        <v>2170204</v>
      </c>
      <c r="B1088" s="487" t="s">
        <v>929</v>
      </c>
      <c r="C1088" s="359">
        <f>VLOOKUP(A1088,'[3]44经开区'!$A$5:$C$1276,3,0)</f>
        <v>0</v>
      </c>
      <c r="D1088" s="359">
        <f>VLOOKUP(A1088,'[3]44经开区'!$A$4:$D$1276,4,0)</f>
        <v>0</v>
      </c>
      <c r="E1088" s="333" t="str">
        <f t="shared" si="58"/>
        <v/>
      </c>
      <c r="F1088" s="300" t="str">
        <f t="shared" si="61"/>
        <v>否</v>
      </c>
      <c r="G1088" s="178" t="str">
        <f t="shared" si="62"/>
        <v>项</v>
      </c>
    </row>
    <row r="1089" ht="18.75" spans="1:7">
      <c r="A1089" s="486">
        <v>2170205</v>
      </c>
      <c r="B1089" s="487" t="s">
        <v>930</v>
      </c>
      <c r="C1089" s="359">
        <f>VLOOKUP(A1089,'[3]44经开区'!$A$5:$C$1276,3,0)</f>
        <v>0</v>
      </c>
      <c r="D1089" s="359">
        <f>VLOOKUP(A1089,'[3]44经开区'!$A$4:$D$1276,4,0)</f>
        <v>0</v>
      </c>
      <c r="E1089" s="333" t="str">
        <f t="shared" si="58"/>
        <v/>
      </c>
      <c r="F1089" s="300" t="str">
        <f t="shared" si="61"/>
        <v>否</v>
      </c>
      <c r="G1089" s="178" t="str">
        <f t="shared" si="62"/>
        <v>项</v>
      </c>
    </row>
    <row r="1090" ht="18.75" spans="1:7">
      <c r="A1090" s="486">
        <v>2170206</v>
      </c>
      <c r="B1090" s="487" t="s">
        <v>931</v>
      </c>
      <c r="C1090" s="359">
        <f>VLOOKUP(A1090,'[3]44经开区'!$A$5:$C$1276,3,0)</f>
        <v>0</v>
      </c>
      <c r="D1090" s="359">
        <f>VLOOKUP(A1090,'[3]44经开区'!$A$4:$D$1276,4,0)</f>
        <v>0</v>
      </c>
      <c r="E1090" s="333" t="str">
        <f t="shared" si="58"/>
        <v/>
      </c>
      <c r="F1090" s="300" t="str">
        <f t="shared" si="61"/>
        <v>否</v>
      </c>
      <c r="G1090" s="178" t="str">
        <f t="shared" si="62"/>
        <v>项</v>
      </c>
    </row>
    <row r="1091" ht="18.75" spans="1:7">
      <c r="A1091" s="486">
        <v>2170207</v>
      </c>
      <c r="B1091" s="487" t="s">
        <v>932</v>
      </c>
      <c r="C1091" s="359">
        <f>VLOOKUP(A1091,'[3]44经开区'!$A$5:$C$1276,3,0)</f>
        <v>0</v>
      </c>
      <c r="D1091" s="359">
        <f>VLOOKUP(A1091,'[3]44经开区'!$A$4:$D$1276,4,0)</f>
        <v>0</v>
      </c>
      <c r="E1091" s="333" t="str">
        <f t="shared" si="58"/>
        <v/>
      </c>
      <c r="F1091" s="300" t="str">
        <f t="shared" si="61"/>
        <v>否</v>
      </c>
      <c r="G1091" s="178" t="str">
        <f t="shared" si="62"/>
        <v>项</v>
      </c>
    </row>
    <row r="1092" ht="18.75" spans="1:7">
      <c r="A1092" s="486">
        <v>2170208</v>
      </c>
      <c r="B1092" s="487" t="s">
        <v>933</v>
      </c>
      <c r="C1092" s="359">
        <f>VLOOKUP(A1092,'[3]44经开区'!$A$5:$C$1276,3,0)</f>
        <v>0</v>
      </c>
      <c r="D1092" s="359">
        <f>VLOOKUP(A1092,'[3]44经开区'!$A$4:$D$1276,4,0)</f>
        <v>0</v>
      </c>
      <c r="E1092" s="333" t="str">
        <f t="shared" si="58"/>
        <v/>
      </c>
      <c r="F1092" s="300" t="str">
        <f t="shared" si="61"/>
        <v>否</v>
      </c>
      <c r="G1092" s="178" t="str">
        <f t="shared" si="62"/>
        <v>项</v>
      </c>
    </row>
    <row r="1093" ht="18.75" spans="1:7">
      <c r="A1093" s="486">
        <v>2170299</v>
      </c>
      <c r="B1093" s="487" t="s">
        <v>934</v>
      </c>
      <c r="C1093" s="359">
        <f>VLOOKUP(A1093,'[3]44经开区'!$A$5:$C$1276,3,0)</f>
        <v>0</v>
      </c>
      <c r="D1093" s="359">
        <f>VLOOKUP(A1093,'[3]44经开区'!$A$4:$D$1276,4,0)</f>
        <v>0</v>
      </c>
      <c r="E1093" s="333" t="str">
        <f t="shared" si="58"/>
        <v/>
      </c>
      <c r="F1093" s="300" t="str">
        <f t="shared" si="61"/>
        <v>否</v>
      </c>
      <c r="G1093" s="178" t="str">
        <f t="shared" si="62"/>
        <v>项</v>
      </c>
    </row>
    <row r="1094" ht="18.75" spans="1:7">
      <c r="A1094" s="471">
        <v>21703</v>
      </c>
      <c r="B1094" s="325" t="s">
        <v>935</v>
      </c>
      <c r="C1094" s="377">
        <f>VLOOKUP(A1094,'[3]44经开区'!$A$5:$C$1276,3,0)</f>
        <v>0</v>
      </c>
      <c r="D1094" s="377">
        <f>VLOOKUP(A1094,'[3]44经开区'!$A$4:$D$1276,4,0)</f>
        <v>0</v>
      </c>
      <c r="E1094" s="338" t="str">
        <f t="shared" si="58"/>
        <v/>
      </c>
      <c r="F1094" s="300" t="str">
        <f t="shared" si="61"/>
        <v>否</v>
      </c>
      <c r="G1094" s="178" t="str">
        <f t="shared" si="62"/>
        <v>款</v>
      </c>
    </row>
    <row r="1095" ht="18.75" spans="1:7">
      <c r="A1095" s="472">
        <v>2170301</v>
      </c>
      <c r="B1095" s="329" t="s">
        <v>936</v>
      </c>
      <c r="C1095" s="359">
        <f>VLOOKUP(A1095,'[3]44经开区'!$A$5:$C$1276,3,0)</f>
        <v>0</v>
      </c>
      <c r="D1095" s="359">
        <f>VLOOKUP(A1095,'[3]44经开区'!$A$4:$D$1276,4,0)</f>
        <v>0</v>
      </c>
      <c r="E1095" s="333" t="str">
        <f t="shared" si="58"/>
        <v/>
      </c>
      <c r="F1095" s="300" t="str">
        <f t="shared" si="61"/>
        <v>否</v>
      </c>
      <c r="G1095" s="178" t="str">
        <f t="shared" si="62"/>
        <v>项</v>
      </c>
    </row>
    <row r="1096" ht="18.75" spans="1:7">
      <c r="A1096" s="472">
        <v>2170302</v>
      </c>
      <c r="B1096" s="329" t="s">
        <v>937</v>
      </c>
      <c r="C1096" s="359">
        <f>VLOOKUP(A1096,'[3]44经开区'!$A$5:$C$1276,3,0)</f>
        <v>0</v>
      </c>
      <c r="D1096" s="359">
        <f>VLOOKUP(A1096,'[3]44经开区'!$A$4:$D$1276,4,0)</f>
        <v>0</v>
      </c>
      <c r="E1096" s="333" t="str">
        <f t="shared" si="58"/>
        <v/>
      </c>
      <c r="F1096" s="300" t="str">
        <f t="shared" si="61"/>
        <v>否</v>
      </c>
      <c r="G1096" s="178" t="str">
        <f t="shared" si="62"/>
        <v>项</v>
      </c>
    </row>
    <row r="1097" ht="18.75" spans="1:7">
      <c r="A1097" s="472">
        <v>2170303</v>
      </c>
      <c r="B1097" s="329" t="s">
        <v>938</v>
      </c>
      <c r="C1097" s="359">
        <f>VLOOKUP(A1097,'[3]44经开区'!$A$5:$C$1276,3,0)</f>
        <v>0</v>
      </c>
      <c r="D1097" s="359">
        <f>VLOOKUP(A1097,'[3]44经开区'!$A$4:$D$1276,4,0)</f>
        <v>0</v>
      </c>
      <c r="E1097" s="333" t="str">
        <f t="shared" si="58"/>
        <v/>
      </c>
      <c r="F1097" s="300" t="str">
        <f t="shared" si="61"/>
        <v>否</v>
      </c>
      <c r="G1097" s="178" t="str">
        <f t="shared" si="62"/>
        <v>项</v>
      </c>
    </row>
    <row r="1098" ht="18.75" spans="1:7">
      <c r="A1098" s="472">
        <v>2170304</v>
      </c>
      <c r="B1098" s="329" t="s">
        <v>939</v>
      </c>
      <c r="C1098" s="359">
        <f>VLOOKUP(A1098,'[3]44经开区'!$A$5:$C$1276,3,0)</f>
        <v>0</v>
      </c>
      <c r="D1098" s="359">
        <f>VLOOKUP(A1098,'[3]44经开区'!$A$4:$D$1276,4,0)</f>
        <v>0</v>
      </c>
      <c r="E1098" s="333" t="str">
        <f t="shared" ref="E1098:E1161" si="63">IF(C1098&gt;0,D1098/C1098-1,IF(C1098&lt;0,-(D1098/C1098-1),""))</f>
        <v/>
      </c>
      <c r="F1098" s="300" t="str">
        <f t="shared" si="61"/>
        <v>否</v>
      </c>
      <c r="G1098" s="178" t="str">
        <f t="shared" si="62"/>
        <v>项</v>
      </c>
    </row>
    <row r="1099" ht="18.75" spans="1:7">
      <c r="A1099" s="472">
        <v>2170399</v>
      </c>
      <c r="B1099" s="329" t="s">
        <v>940</v>
      </c>
      <c r="C1099" s="359">
        <f>VLOOKUP(A1099,'[3]44经开区'!$A$5:$C$1276,3,0)</f>
        <v>0</v>
      </c>
      <c r="D1099" s="359">
        <f>VLOOKUP(A1099,'[3]44经开区'!$A$4:$D$1276,4,0)</f>
        <v>0</v>
      </c>
      <c r="E1099" s="333" t="str">
        <f t="shared" si="63"/>
        <v/>
      </c>
      <c r="F1099" s="300" t="str">
        <f t="shared" si="61"/>
        <v>否</v>
      </c>
      <c r="G1099" s="178" t="str">
        <f t="shared" si="62"/>
        <v>项</v>
      </c>
    </row>
    <row r="1100" ht="18.75" spans="1:7">
      <c r="A1100" s="471">
        <v>21799</v>
      </c>
      <c r="B1100" s="325" t="s">
        <v>941</v>
      </c>
      <c r="C1100" s="377">
        <f>VLOOKUP(A1100,'[3]44经开区'!$A$5:$C$1276,3,0)</f>
        <v>0</v>
      </c>
      <c r="D1100" s="377">
        <f>VLOOKUP(A1100,'[3]44经开区'!$A$4:$D$1276,4,0)</f>
        <v>0</v>
      </c>
      <c r="E1100" s="338" t="str">
        <f t="shared" si="63"/>
        <v/>
      </c>
      <c r="F1100" s="300" t="str">
        <f t="shared" si="61"/>
        <v>否</v>
      </c>
      <c r="G1100" s="178" t="str">
        <f t="shared" si="62"/>
        <v>款</v>
      </c>
    </row>
    <row r="1101" ht="18.75" spans="1:7">
      <c r="A1101" s="331">
        <v>2179902</v>
      </c>
      <c r="B1101" s="329" t="s">
        <v>942</v>
      </c>
      <c r="C1101" s="359">
        <f>VLOOKUP(A1101,'[3]44经开区'!$A$5:$C$1276,3,0)</f>
        <v>0</v>
      </c>
      <c r="D1101" s="359">
        <f>VLOOKUP(A1101,'[3]44经开区'!$A$4:$D$1276,4,0)</f>
        <v>0</v>
      </c>
      <c r="E1101" s="333" t="str">
        <f t="shared" si="63"/>
        <v/>
      </c>
      <c r="F1101" s="300" t="str">
        <f t="shared" si="61"/>
        <v>否</v>
      </c>
      <c r="G1101" s="178" t="str">
        <f t="shared" si="62"/>
        <v>项</v>
      </c>
    </row>
    <row r="1102" ht="18.75" spans="1:7">
      <c r="A1102" s="331">
        <v>2179999</v>
      </c>
      <c r="B1102" s="329" t="s">
        <v>940</v>
      </c>
      <c r="C1102" s="359">
        <f>VLOOKUP(A1102,'[3]44经开区'!$A$5:$C$1276,3,0)</f>
        <v>0</v>
      </c>
      <c r="D1102" s="359">
        <f>VLOOKUP(A1102,'[3]44经开区'!$A$4:$D$1276,4,0)</f>
        <v>0</v>
      </c>
      <c r="E1102" s="333" t="str">
        <f t="shared" si="63"/>
        <v/>
      </c>
      <c r="F1102" s="300" t="str">
        <f t="shared" si="61"/>
        <v>否</v>
      </c>
      <c r="G1102" s="178" t="str">
        <f t="shared" si="62"/>
        <v>项</v>
      </c>
    </row>
    <row r="1103" ht="18.75" spans="1:7">
      <c r="A1103" s="471">
        <v>219</v>
      </c>
      <c r="B1103" s="325" t="s">
        <v>103</v>
      </c>
      <c r="C1103" s="377">
        <f>VLOOKUP(A1103,'[3]44经开区'!$A$5:$C$1276,3,0)</f>
        <v>0</v>
      </c>
      <c r="D1103" s="377">
        <f>VLOOKUP(A1103,'[3]44经开区'!$A$4:$D$1276,4,0)</f>
        <v>0</v>
      </c>
      <c r="E1103" s="338" t="str">
        <f t="shared" si="63"/>
        <v/>
      </c>
      <c r="F1103" s="300" t="str">
        <f t="shared" si="61"/>
        <v>是</v>
      </c>
      <c r="G1103" s="178" t="str">
        <f t="shared" si="62"/>
        <v>类</v>
      </c>
    </row>
    <row r="1104" ht="18.75" spans="1:7">
      <c r="A1104" s="471">
        <v>21901</v>
      </c>
      <c r="B1104" s="325" t="s">
        <v>943</v>
      </c>
      <c r="C1104" s="377">
        <f>VLOOKUP(A1104,'[3]44经开区'!$A$5:$C$1276,3,0)</f>
        <v>0</v>
      </c>
      <c r="D1104" s="377">
        <f>VLOOKUP(A1104,'[3]44经开区'!$A$4:$D$1276,4,0)</f>
        <v>0</v>
      </c>
      <c r="E1104" s="338" t="str">
        <f t="shared" si="63"/>
        <v/>
      </c>
      <c r="F1104" s="300" t="str">
        <f t="shared" si="61"/>
        <v>否</v>
      </c>
      <c r="G1104" s="178" t="str">
        <f t="shared" si="62"/>
        <v>款</v>
      </c>
    </row>
    <row r="1105" ht="18.75" spans="1:7">
      <c r="A1105" s="471">
        <v>21902</v>
      </c>
      <c r="B1105" s="325" t="s">
        <v>944</v>
      </c>
      <c r="C1105" s="377">
        <f>VLOOKUP(A1105,'[3]44经开区'!$A$5:$C$1276,3,0)</f>
        <v>0</v>
      </c>
      <c r="D1105" s="377">
        <f>VLOOKUP(A1105,'[3]44经开区'!$A$4:$D$1276,4,0)</f>
        <v>0</v>
      </c>
      <c r="E1105" s="338" t="str">
        <f t="shared" si="63"/>
        <v/>
      </c>
      <c r="F1105" s="300" t="str">
        <f t="shared" si="61"/>
        <v>否</v>
      </c>
      <c r="G1105" s="178" t="str">
        <f t="shared" si="62"/>
        <v>款</v>
      </c>
    </row>
    <row r="1106" ht="18.75" spans="1:7">
      <c r="A1106" s="471">
        <v>21903</v>
      </c>
      <c r="B1106" s="325" t="s">
        <v>945</v>
      </c>
      <c r="C1106" s="377">
        <f>VLOOKUP(A1106,'[3]44经开区'!$A$5:$C$1276,3,0)</f>
        <v>0</v>
      </c>
      <c r="D1106" s="377">
        <f>VLOOKUP(A1106,'[3]44经开区'!$A$4:$D$1276,4,0)</f>
        <v>0</v>
      </c>
      <c r="E1106" s="338" t="str">
        <f t="shared" si="63"/>
        <v/>
      </c>
      <c r="F1106" s="300" t="str">
        <f t="shared" si="61"/>
        <v>否</v>
      </c>
      <c r="G1106" s="178" t="str">
        <f t="shared" si="62"/>
        <v>款</v>
      </c>
    </row>
    <row r="1107" ht="18.75" spans="1:7">
      <c r="A1107" s="471">
        <v>21904</v>
      </c>
      <c r="B1107" s="325" t="s">
        <v>946</v>
      </c>
      <c r="C1107" s="377">
        <f>VLOOKUP(A1107,'[3]44经开区'!$A$5:$C$1276,3,0)</f>
        <v>0</v>
      </c>
      <c r="D1107" s="377">
        <f>VLOOKUP(A1107,'[3]44经开区'!$A$4:$D$1276,4,0)</f>
        <v>0</v>
      </c>
      <c r="E1107" s="338" t="str">
        <f t="shared" si="63"/>
        <v/>
      </c>
      <c r="F1107" s="300" t="str">
        <f t="shared" si="61"/>
        <v>否</v>
      </c>
      <c r="G1107" s="178" t="str">
        <f t="shared" si="62"/>
        <v>款</v>
      </c>
    </row>
    <row r="1108" ht="18.75" spans="1:7">
      <c r="A1108" s="471">
        <v>21905</v>
      </c>
      <c r="B1108" s="325" t="s">
        <v>947</v>
      </c>
      <c r="C1108" s="377">
        <f>VLOOKUP(A1108,'[3]44经开区'!$A$5:$C$1276,3,0)</f>
        <v>0</v>
      </c>
      <c r="D1108" s="377">
        <f>VLOOKUP(A1108,'[3]44经开区'!$A$4:$D$1276,4,0)</f>
        <v>0</v>
      </c>
      <c r="E1108" s="338" t="str">
        <f t="shared" si="63"/>
        <v/>
      </c>
      <c r="F1108" s="300" t="str">
        <f t="shared" si="61"/>
        <v>否</v>
      </c>
      <c r="G1108" s="178" t="str">
        <f t="shared" si="62"/>
        <v>款</v>
      </c>
    </row>
    <row r="1109" ht="18.75" spans="1:7">
      <c r="A1109" s="471">
        <v>21906</v>
      </c>
      <c r="B1109" s="325" t="s">
        <v>948</v>
      </c>
      <c r="C1109" s="377">
        <f>VLOOKUP(A1109,'[3]44经开区'!$A$5:$C$1276,3,0)</f>
        <v>0</v>
      </c>
      <c r="D1109" s="377">
        <f>VLOOKUP(A1109,'[3]44经开区'!$A$4:$D$1276,4,0)</f>
        <v>0</v>
      </c>
      <c r="E1109" s="338" t="str">
        <f t="shared" si="63"/>
        <v/>
      </c>
      <c r="F1109" s="300" t="str">
        <f t="shared" si="61"/>
        <v>否</v>
      </c>
      <c r="G1109" s="178" t="str">
        <f t="shared" si="62"/>
        <v>款</v>
      </c>
    </row>
    <row r="1110" ht="18.75" spans="1:7">
      <c r="A1110" s="471">
        <v>21907</v>
      </c>
      <c r="B1110" s="325" t="s">
        <v>949</v>
      </c>
      <c r="C1110" s="377">
        <f>VLOOKUP(A1110,'[3]44经开区'!$A$5:$C$1276,3,0)</f>
        <v>0</v>
      </c>
      <c r="D1110" s="377">
        <f>VLOOKUP(A1110,'[3]44经开区'!$A$4:$D$1276,4,0)</f>
        <v>0</v>
      </c>
      <c r="E1110" s="338" t="str">
        <f t="shared" si="63"/>
        <v/>
      </c>
      <c r="F1110" s="300" t="str">
        <f t="shared" si="61"/>
        <v>否</v>
      </c>
      <c r="G1110" s="178" t="str">
        <f t="shared" si="62"/>
        <v>款</v>
      </c>
    </row>
    <row r="1111" ht="18.75" spans="1:7">
      <c r="A1111" s="471">
        <v>21908</v>
      </c>
      <c r="B1111" s="325" t="s">
        <v>950</v>
      </c>
      <c r="C1111" s="377">
        <f>VLOOKUP(A1111,'[3]44经开区'!$A$5:$C$1276,3,0)</f>
        <v>0</v>
      </c>
      <c r="D1111" s="377">
        <f>VLOOKUP(A1111,'[3]44经开区'!$A$4:$D$1276,4,0)</f>
        <v>0</v>
      </c>
      <c r="E1111" s="338" t="str">
        <f t="shared" si="63"/>
        <v/>
      </c>
      <c r="F1111" s="300" t="str">
        <f t="shared" si="61"/>
        <v>否</v>
      </c>
      <c r="G1111" s="178" t="str">
        <f t="shared" si="62"/>
        <v>款</v>
      </c>
    </row>
    <row r="1112" ht="18.75" spans="1:7">
      <c r="A1112" s="471">
        <v>21999</v>
      </c>
      <c r="B1112" s="325" t="s">
        <v>951</v>
      </c>
      <c r="C1112" s="377">
        <f>VLOOKUP(A1112,'[3]44经开区'!$A$5:$C$1276,3,0)</f>
        <v>0</v>
      </c>
      <c r="D1112" s="377">
        <f>VLOOKUP(A1112,'[3]44经开区'!$A$4:$D$1276,4,0)</f>
        <v>0</v>
      </c>
      <c r="E1112" s="338" t="str">
        <f t="shared" si="63"/>
        <v/>
      </c>
      <c r="F1112" s="300" t="str">
        <f t="shared" si="61"/>
        <v>否</v>
      </c>
      <c r="G1112" s="178" t="str">
        <f t="shared" si="62"/>
        <v>款</v>
      </c>
    </row>
    <row r="1113" ht="18.75" spans="1:7">
      <c r="A1113" s="471">
        <v>220</v>
      </c>
      <c r="B1113" s="325" t="s">
        <v>105</v>
      </c>
      <c r="C1113" s="377">
        <f>VLOOKUP(A1113,'[3]44经开区'!$A$5:$C$1276,3,0)</f>
        <v>4347</v>
      </c>
      <c r="D1113" s="377">
        <f>VLOOKUP(A1113,'[3]44经开区'!$A$4:$D$1276,4,0)</f>
        <v>436</v>
      </c>
      <c r="E1113" s="338">
        <f t="shared" si="63"/>
        <v>-0.9</v>
      </c>
      <c r="F1113" s="300" t="str">
        <f t="shared" si="61"/>
        <v>是</v>
      </c>
      <c r="G1113" s="178" t="str">
        <f t="shared" si="62"/>
        <v>类</v>
      </c>
    </row>
    <row r="1114" ht="18.75" spans="1:7">
      <c r="A1114" s="471">
        <v>22001</v>
      </c>
      <c r="B1114" s="325" t="s">
        <v>952</v>
      </c>
      <c r="C1114" s="377">
        <f>VLOOKUP(A1114,'[3]44经开区'!$A$5:$C$1276,3,0)</f>
        <v>4347</v>
      </c>
      <c r="D1114" s="377">
        <f>VLOOKUP(A1114,'[3]44经开区'!$A$4:$D$1276,4,0)</f>
        <v>436</v>
      </c>
      <c r="E1114" s="338">
        <f t="shared" si="63"/>
        <v>-0.9</v>
      </c>
      <c r="F1114" s="300" t="str">
        <f t="shared" ref="F1114:F1177" si="64">IF(LEN(A1114)=3,"是",IF(B1114&lt;&gt;"",IF(SUM(C1114:D1114)&lt;&gt;0,"是","否"),"是"))</f>
        <v>是</v>
      </c>
      <c r="G1114" s="178" t="str">
        <f t="shared" ref="G1114:G1177" si="65">IF(LEN(A1114)=3,"类",IF(LEN(A1114)=5,"款","项"))</f>
        <v>款</v>
      </c>
    </row>
    <row r="1115" ht="18.75" spans="1:7">
      <c r="A1115" s="472">
        <v>2200101</v>
      </c>
      <c r="B1115" s="329" t="s">
        <v>137</v>
      </c>
      <c r="C1115" s="359">
        <f>VLOOKUP(A1115,'[3]44经开区'!$A$5:$C$1276,3,0)</f>
        <v>182</v>
      </c>
      <c r="D1115" s="359">
        <f>VLOOKUP(A1115,'[3]44经开区'!$A$4:$D$1276,4,0)</f>
        <v>10</v>
      </c>
      <c r="E1115" s="333">
        <f t="shared" si="63"/>
        <v>-0.945</v>
      </c>
      <c r="F1115" s="300" t="str">
        <f t="shared" si="64"/>
        <v>是</v>
      </c>
      <c r="G1115" s="178" t="str">
        <f t="shared" si="65"/>
        <v>项</v>
      </c>
    </row>
    <row r="1116" ht="18.75" spans="1:7">
      <c r="A1116" s="472">
        <v>2200102</v>
      </c>
      <c r="B1116" s="329" t="s">
        <v>138</v>
      </c>
      <c r="C1116" s="359">
        <f>VLOOKUP(A1116,'[3]44经开区'!$A$5:$C$1276,3,0)</f>
        <v>22</v>
      </c>
      <c r="D1116" s="359">
        <f>VLOOKUP(A1116,'[3]44经开区'!$A$4:$D$1276,4,0)</f>
        <v>20</v>
      </c>
      <c r="E1116" s="333">
        <f t="shared" si="63"/>
        <v>-0.091</v>
      </c>
      <c r="F1116" s="300" t="str">
        <f t="shared" si="64"/>
        <v>是</v>
      </c>
      <c r="G1116" s="178" t="str">
        <f t="shared" si="65"/>
        <v>项</v>
      </c>
    </row>
    <row r="1117" ht="18.75" spans="1:7">
      <c r="A1117" s="472">
        <v>2200103</v>
      </c>
      <c r="B1117" s="329" t="s">
        <v>139</v>
      </c>
      <c r="C1117" s="359">
        <f>VLOOKUP(A1117,'[3]44经开区'!$A$5:$C$1276,3,0)</f>
        <v>0</v>
      </c>
      <c r="D1117" s="359">
        <f>VLOOKUP(A1117,'[3]44经开区'!$A$4:$D$1276,4,0)</f>
        <v>0</v>
      </c>
      <c r="E1117" s="333" t="str">
        <f t="shared" si="63"/>
        <v/>
      </c>
      <c r="F1117" s="300" t="str">
        <f t="shared" si="64"/>
        <v>否</v>
      </c>
      <c r="G1117" s="178" t="str">
        <f t="shared" si="65"/>
        <v>项</v>
      </c>
    </row>
    <row r="1118" ht="18.75" spans="1:7">
      <c r="A1118" s="472">
        <v>2200104</v>
      </c>
      <c r="B1118" s="329" t="s">
        <v>953</v>
      </c>
      <c r="C1118" s="359">
        <f>VLOOKUP(A1118,'[3]44经开区'!$A$5:$C$1276,3,0)</f>
        <v>140</v>
      </c>
      <c r="D1118" s="359">
        <f>VLOOKUP(A1118,'[3]44经开区'!$A$4:$D$1276,4,0)</f>
        <v>406</v>
      </c>
      <c r="E1118" s="333">
        <f t="shared" si="63"/>
        <v>1.9</v>
      </c>
      <c r="F1118" s="300" t="str">
        <f t="shared" si="64"/>
        <v>是</v>
      </c>
      <c r="G1118" s="178" t="str">
        <f t="shared" si="65"/>
        <v>项</v>
      </c>
    </row>
    <row r="1119" ht="18.75" spans="1:7">
      <c r="A1119" s="472">
        <v>2200106</v>
      </c>
      <c r="B1119" s="329" t="s">
        <v>954</v>
      </c>
      <c r="C1119" s="359">
        <f>VLOOKUP(A1119,'[3]44经开区'!$A$5:$C$1276,3,0)</f>
        <v>0</v>
      </c>
      <c r="D1119" s="359">
        <f>VLOOKUP(A1119,'[3]44经开区'!$A$4:$D$1276,4,0)</f>
        <v>0</v>
      </c>
      <c r="E1119" s="333" t="str">
        <f t="shared" si="63"/>
        <v/>
      </c>
      <c r="F1119" s="300" t="str">
        <f t="shared" si="64"/>
        <v>否</v>
      </c>
      <c r="G1119" s="178" t="str">
        <f t="shared" si="65"/>
        <v>项</v>
      </c>
    </row>
    <row r="1120" ht="18.75" spans="1:7">
      <c r="A1120" s="472">
        <v>2200107</v>
      </c>
      <c r="B1120" s="329" t="s">
        <v>955</v>
      </c>
      <c r="C1120" s="359">
        <f>VLOOKUP(A1120,'[3]44经开区'!$A$5:$C$1276,3,0)</f>
        <v>0</v>
      </c>
      <c r="D1120" s="359">
        <f>VLOOKUP(A1120,'[3]44经开区'!$A$4:$D$1276,4,0)</f>
        <v>0</v>
      </c>
      <c r="E1120" s="333" t="str">
        <f t="shared" si="63"/>
        <v/>
      </c>
      <c r="F1120" s="300" t="str">
        <f t="shared" si="64"/>
        <v>否</v>
      </c>
      <c r="G1120" s="178" t="str">
        <f t="shared" si="65"/>
        <v>项</v>
      </c>
    </row>
    <row r="1121" ht="18.75" spans="1:7">
      <c r="A1121" s="472">
        <v>2200108</v>
      </c>
      <c r="B1121" s="329" t="s">
        <v>956</v>
      </c>
      <c r="C1121" s="359">
        <f>VLOOKUP(A1121,'[3]44经开区'!$A$5:$C$1276,3,0)</f>
        <v>0</v>
      </c>
      <c r="D1121" s="359">
        <f>VLOOKUP(A1121,'[3]44经开区'!$A$4:$D$1276,4,0)</f>
        <v>0</v>
      </c>
      <c r="E1121" s="333" t="str">
        <f t="shared" si="63"/>
        <v/>
      </c>
      <c r="F1121" s="300" t="str">
        <f t="shared" si="64"/>
        <v>否</v>
      </c>
      <c r="G1121" s="178" t="str">
        <f t="shared" si="65"/>
        <v>项</v>
      </c>
    </row>
    <row r="1122" ht="18.75" spans="1:7">
      <c r="A1122" s="472">
        <v>2200109</v>
      </c>
      <c r="B1122" s="329" t="s">
        <v>957</v>
      </c>
      <c r="C1122" s="359">
        <f>VLOOKUP(A1122,'[3]44经开区'!$A$5:$C$1276,3,0)</f>
        <v>0</v>
      </c>
      <c r="D1122" s="359">
        <f>VLOOKUP(A1122,'[3]44经开区'!$A$4:$D$1276,4,0)</f>
        <v>0</v>
      </c>
      <c r="E1122" s="333" t="str">
        <f t="shared" si="63"/>
        <v/>
      </c>
      <c r="F1122" s="300" t="str">
        <f t="shared" si="64"/>
        <v>否</v>
      </c>
      <c r="G1122" s="178" t="str">
        <f t="shared" si="65"/>
        <v>项</v>
      </c>
    </row>
    <row r="1123" ht="18.75" spans="1:7">
      <c r="A1123" s="472">
        <v>2200112</v>
      </c>
      <c r="B1123" s="329" t="s">
        <v>958</v>
      </c>
      <c r="C1123" s="359">
        <f>VLOOKUP(A1123,'[3]44经开区'!$A$5:$C$1276,3,0)</f>
        <v>4003</v>
      </c>
      <c r="D1123" s="359">
        <f>VLOOKUP(A1123,'[3]44经开区'!$A$4:$D$1276,4,0)</f>
        <v>0</v>
      </c>
      <c r="E1123" s="333">
        <f t="shared" si="63"/>
        <v>-1</v>
      </c>
      <c r="F1123" s="300" t="str">
        <f t="shared" si="64"/>
        <v>是</v>
      </c>
      <c r="G1123" s="178" t="str">
        <f t="shared" si="65"/>
        <v>项</v>
      </c>
    </row>
    <row r="1124" ht="18.75" spans="1:7">
      <c r="A1124" s="472">
        <v>2200113</v>
      </c>
      <c r="B1124" s="329" t="s">
        <v>959</v>
      </c>
      <c r="C1124" s="359">
        <f>VLOOKUP(A1124,'[3]44经开区'!$A$5:$C$1276,3,0)</f>
        <v>0</v>
      </c>
      <c r="D1124" s="359">
        <f>VLOOKUP(A1124,'[3]44经开区'!$A$4:$D$1276,4,0)</f>
        <v>0</v>
      </c>
      <c r="E1124" s="333" t="str">
        <f t="shared" si="63"/>
        <v/>
      </c>
      <c r="F1124" s="300" t="str">
        <f t="shared" si="64"/>
        <v>否</v>
      </c>
      <c r="G1124" s="178" t="str">
        <f t="shared" si="65"/>
        <v>项</v>
      </c>
    </row>
    <row r="1125" ht="18.75" spans="1:7">
      <c r="A1125" s="472">
        <v>2200114</v>
      </c>
      <c r="B1125" s="329" t="s">
        <v>960</v>
      </c>
      <c r="C1125" s="359">
        <f>VLOOKUP(A1125,'[3]44经开区'!$A$5:$C$1276,3,0)</f>
        <v>0</v>
      </c>
      <c r="D1125" s="359">
        <f>VLOOKUP(A1125,'[3]44经开区'!$A$4:$D$1276,4,0)</f>
        <v>0</v>
      </c>
      <c r="E1125" s="333" t="str">
        <f t="shared" si="63"/>
        <v/>
      </c>
      <c r="F1125" s="300" t="str">
        <f t="shared" si="64"/>
        <v>否</v>
      </c>
      <c r="G1125" s="178" t="str">
        <f t="shared" si="65"/>
        <v>项</v>
      </c>
    </row>
    <row r="1126" ht="18.75" spans="1:7">
      <c r="A1126" s="472">
        <v>2200115</v>
      </c>
      <c r="B1126" s="329" t="s">
        <v>961</v>
      </c>
      <c r="C1126" s="359">
        <f>VLOOKUP(A1126,'[3]44经开区'!$A$5:$C$1276,3,0)</f>
        <v>0</v>
      </c>
      <c r="D1126" s="359">
        <f>VLOOKUP(A1126,'[3]44经开区'!$A$4:$D$1276,4,0)</f>
        <v>0</v>
      </c>
      <c r="E1126" s="333" t="str">
        <f t="shared" si="63"/>
        <v/>
      </c>
      <c r="F1126" s="300" t="str">
        <f t="shared" si="64"/>
        <v>否</v>
      </c>
      <c r="G1126" s="178" t="str">
        <f t="shared" si="65"/>
        <v>项</v>
      </c>
    </row>
    <row r="1127" ht="18.75" spans="1:7">
      <c r="A1127" s="472">
        <v>2200116</v>
      </c>
      <c r="B1127" s="329" t="s">
        <v>962</v>
      </c>
      <c r="C1127" s="359">
        <f>VLOOKUP(A1127,'[3]44经开区'!$A$5:$C$1276,3,0)</f>
        <v>0</v>
      </c>
      <c r="D1127" s="359">
        <f>VLOOKUP(A1127,'[3]44经开区'!$A$4:$D$1276,4,0)</f>
        <v>0</v>
      </c>
      <c r="E1127" s="333" t="str">
        <f t="shared" si="63"/>
        <v/>
      </c>
      <c r="F1127" s="300" t="str">
        <f t="shared" si="64"/>
        <v>否</v>
      </c>
      <c r="G1127" s="178" t="str">
        <f t="shared" si="65"/>
        <v>项</v>
      </c>
    </row>
    <row r="1128" ht="18.75" spans="1:7">
      <c r="A1128" s="472">
        <v>2200119</v>
      </c>
      <c r="B1128" s="329" t="s">
        <v>963</v>
      </c>
      <c r="C1128" s="359">
        <f>VLOOKUP(A1128,'[3]44经开区'!$A$5:$C$1276,3,0)</f>
        <v>0</v>
      </c>
      <c r="D1128" s="359">
        <f>VLOOKUP(A1128,'[3]44经开区'!$A$4:$D$1276,4,0)</f>
        <v>0</v>
      </c>
      <c r="E1128" s="333" t="str">
        <f t="shared" si="63"/>
        <v/>
      </c>
      <c r="F1128" s="300" t="str">
        <f t="shared" si="64"/>
        <v>否</v>
      </c>
      <c r="G1128" s="178" t="str">
        <f t="shared" si="65"/>
        <v>项</v>
      </c>
    </row>
    <row r="1129" ht="18.75" spans="1:7">
      <c r="A1129" s="472">
        <v>2200120</v>
      </c>
      <c r="B1129" s="329" t="s">
        <v>964</v>
      </c>
      <c r="C1129" s="359">
        <f>VLOOKUP(A1129,'[3]44经开区'!$A$5:$C$1276,3,0)</f>
        <v>0</v>
      </c>
      <c r="D1129" s="359">
        <f>VLOOKUP(A1129,'[3]44经开区'!$A$4:$D$1276,4,0)</f>
        <v>0</v>
      </c>
      <c r="E1129" s="333" t="str">
        <f t="shared" si="63"/>
        <v/>
      </c>
      <c r="F1129" s="300" t="str">
        <f t="shared" si="64"/>
        <v>否</v>
      </c>
      <c r="G1129" s="178" t="str">
        <f t="shared" si="65"/>
        <v>项</v>
      </c>
    </row>
    <row r="1130" ht="18.75" spans="1:7">
      <c r="A1130" s="472">
        <v>2200121</v>
      </c>
      <c r="B1130" s="329" t="s">
        <v>965</v>
      </c>
      <c r="C1130" s="359">
        <f>VLOOKUP(A1130,'[3]44经开区'!$A$5:$C$1276,3,0)</f>
        <v>0</v>
      </c>
      <c r="D1130" s="359">
        <f>VLOOKUP(A1130,'[3]44经开区'!$A$4:$D$1276,4,0)</f>
        <v>0</v>
      </c>
      <c r="E1130" s="333" t="str">
        <f t="shared" si="63"/>
        <v/>
      </c>
      <c r="F1130" s="300" t="str">
        <f t="shared" si="64"/>
        <v>否</v>
      </c>
      <c r="G1130" s="178" t="str">
        <f t="shared" si="65"/>
        <v>项</v>
      </c>
    </row>
    <row r="1131" ht="18.75" spans="1:7">
      <c r="A1131" s="472">
        <v>2200122</v>
      </c>
      <c r="B1131" s="329" t="s">
        <v>966</v>
      </c>
      <c r="C1131" s="359">
        <f>VLOOKUP(A1131,'[3]44经开区'!$A$5:$C$1276,3,0)</f>
        <v>0</v>
      </c>
      <c r="D1131" s="359">
        <f>VLOOKUP(A1131,'[3]44经开区'!$A$4:$D$1276,4,0)</f>
        <v>0</v>
      </c>
      <c r="E1131" s="333" t="str">
        <f t="shared" si="63"/>
        <v/>
      </c>
      <c r="F1131" s="300" t="str">
        <f t="shared" si="64"/>
        <v>否</v>
      </c>
      <c r="G1131" s="178" t="str">
        <f t="shared" si="65"/>
        <v>项</v>
      </c>
    </row>
    <row r="1132" ht="18.75" spans="1:7">
      <c r="A1132" s="472">
        <v>2200123</v>
      </c>
      <c r="B1132" s="329" t="s">
        <v>967</v>
      </c>
      <c r="C1132" s="359">
        <f>VLOOKUP(A1132,'[3]44经开区'!$A$5:$C$1276,3,0)</f>
        <v>0</v>
      </c>
      <c r="D1132" s="359">
        <f>VLOOKUP(A1132,'[3]44经开区'!$A$4:$D$1276,4,0)</f>
        <v>0</v>
      </c>
      <c r="E1132" s="333" t="str">
        <f t="shared" si="63"/>
        <v/>
      </c>
      <c r="F1132" s="300" t="str">
        <f t="shared" si="64"/>
        <v>否</v>
      </c>
      <c r="G1132" s="178" t="str">
        <f t="shared" si="65"/>
        <v>项</v>
      </c>
    </row>
    <row r="1133" ht="18.75" spans="1:7">
      <c r="A1133" s="472">
        <v>2200124</v>
      </c>
      <c r="B1133" s="329" t="s">
        <v>968</v>
      </c>
      <c r="C1133" s="359">
        <f>VLOOKUP(A1133,'[3]44经开区'!$A$5:$C$1276,3,0)</f>
        <v>0</v>
      </c>
      <c r="D1133" s="359">
        <f>VLOOKUP(A1133,'[3]44经开区'!$A$4:$D$1276,4,0)</f>
        <v>0</v>
      </c>
      <c r="E1133" s="333" t="str">
        <f t="shared" si="63"/>
        <v/>
      </c>
      <c r="F1133" s="300" t="str">
        <f t="shared" si="64"/>
        <v>否</v>
      </c>
      <c r="G1133" s="178" t="str">
        <f t="shared" si="65"/>
        <v>项</v>
      </c>
    </row>
    <row r="1134" ht="18.75" spans="1:7">
      <c r="A1134" s="472">
        <v>2200125</v>
      </c>
      <c r="B1134" s="329" t="s">
        <v>969</v>
      </c>
      <c r="C1134" s="359">
        <f>VLOOKUP(A1134,'[3]44经开区'!$A$5:$C$1276,3,0)</f>
        <v>0</v>
      </c>
      <c r="D1134" s="359">
        <f>VLOOKUP(A1134,'[3]44经开区'!$A$4:$D$1276,4,0)</f>
        <v>0</v>
      </c>
      <c r="E1134" s="333" t="str">
        <f t="shared" si="63"/>
        <v/>
      </c>
      <c r="F1134" s="300" t="str">
        <f t="shared" si="64"/>
        <v>否</v>
      </c>
      <c r="G1134" s="178" t="str">
        <f t="shared" si="65"/>
        <v>项</v>
      </c>
    </row>
    <row r="1135" ht="18.75" spans="1:7">
      <c r="A1135" s="472">
        <v>2200126</v>
      </c>
      <c r="B1135" s="329" t="s">
        <v>970</v>
      </c>
      <c r="C1135" s="359">
        <f>VLOOKUP(A1135,'[3]44经开区'!$A$5:$C$1276,3,0)</f>
        <v>0</v>
      </c>
      <c r="D1135" s="359">
        <f>VLOOKUP(A1135,'[3]44经开区'!$A$4:$D$1276,4,0)</f>
        <v>0</v>
      </c>
      <c r="E1135" s="333" t="str">
        <f t="shared" si="63"/>
        <v/>
      </c>
      <c r="F1135" s="300" t="str">
        <f t="shared" si="64"/>
        <v>否</v>
      </c>
      <c r="G1135" s="178" t="str">
        <f t="shared" si="65"/>
        <v>项</v>
      </c>
    </row>
    <row r="1136" ht="18.75" spans="1:7">
      <c r="A1136" s="472">
        <v>2200127</v>
      </c>
      <c r="B1136" s="329" t="s">
        <v>971</v>
      </c>
      <c r="C1136" s="359">
        <f>VLOOKUP(A1136,'[3]44经开区'!$A$5:$C$1276,3,0)</f>
        <v>0</v>
      </c>
      <c r="D1136" s="359">
        <f>VLOOKUP(A1136,'[3]44经开区'!$A$4:$D$1276,4,0)</f>
        <v>0</v>
      </c>
      <c r="E1136" s="333" t="str">
        <f t="shared" si="63"/>
        <v/>
      </c>
      <c r="F1136" s="300" t="str">
        <f t="shared" si="64"/>
        <v>否</v>
      </c>
      <c r="G1136" s="178" t="str">
        <f t="shared" si="65"/>
        <v>项</v>
      </c>
    </row>
    <row r="1137" ht="18.75" spans="1:7">
      <c r="A1137" s="472">
        <v>2200128</v>
      </c>
      <c r="B1137" s="329" t="s">
        <v>972</v>
      </c>
      <c r="C1137" s="359">
        <f>VLOOKUP(A1137,'[3]44经开区'!$A$5:$C$1276,3,0)</f>
        <v>0</v>
      </c>
      <c r="D1137" s="359">
        <f>VLOOKUP(A1137,'[3]44经开区'!$A$4:$D$1276,4,0)</f>
        <v>0</v>
      </c>
      <c r="E1137" s="333" t="str">
        <f t="shared" si="63"/>
        <v/>
      </c>
      <c r="F1137" s="300" t="str">
        <f t="shared" si="64"/>
        <v>否</v>
      </c>
      <c r="G1137" s="178" t="str">
        <f t="shared" si="65"/>
        <v>项</v>
      </c>
    </row>
    <row r="1138" ht="18.75" spans="1:7">
      <c r="A1138" s="472">
        <v>2200129</v>
      </c>
      <c r="B1138" s="329" t="s">
        <v>973</v>
      </c>
      <c r="C1138" s="359">
        <f>VLOOKUP(A1138,'[3]44经开区'!$A$5:$C$1276,3,0)</f>
        <v>0</v>
      </c>
      <c r="D1138" s="359">
        <f>VLOOKUP(A1138,'[3]44经开区'!$A$4:$D$1276,4,0)</f>
        <v>0</v>
      </c>
      <c r="E1138" s="333" t="str">
        <f t="shared" si="63"/>
        <v/>
      </c>
      <c r="F1138" s="300" t="str">
        <f t="shared" si="64"/>
        <v>否</v>
      </c>
      <c r="G1138" s="178" t="str">
        <f t="shared" si="65"/>
        <v>项</v>
      </c>
    </row>
    <row r="1139" ht="18.75" spans="1:7">
      <c r="A1139" s="472">
        <v>2200150</v>
      </c>
      <c r="B1139" s="329" t="s">
        <v>146</v>
      </c>
      <c r="C1139" s="359">
        <f>VLOOKUP(A1139,'[3]44经开区'!$A$5:$C$1276,3,0)</f>
        <v>0</v>
      </c>
      <c r="D1139" s="359">
        <f>VLOOKUP(A1139,'[3]44经开区'!$A$4:$D$1276,4,0)</f>
        <v>0</v>
      </c>
      <c r="E1139" s="333" t="str">
        <f t="shared" si="63"/>
        <v/>
      </c>
      <c r="F1139" s="300" t="str">
        <f t="shared" si="64"/>
        <v>否</v>
      </c>
      <c r="G1139" s="178" t="str">
        <f t="shared" si="65"/>
        <v>项</v>
      </c>
    </row>
    <row r="1140" ht="18.75" spans="1:7">
      <c r="A1140" s="472">
        <v>2200199</v>
      </c>
      <c r="B1140" s="329" t="s">
        <v>974</v>
      </c>
      <c r="C1140" s="359">
        <f>VLOOKUP(A1140,'[3]44经开区'!$A$5:$C$1276,3,0)</f>
        <v>0</v>
      </c>
      <c r="D1140" s="359">
        <f>VLOOKUP(A1140,'[3]44经开区'!$A$4:$D$1276,4,0)</f>
        <v>0</v>
      </c>
      <c r="E1140" s="333" t="str">
        <f t="shared" si="63"/>
        <v/>
      </c>
      <c r="F1140" s="300" t="str">
        <f t="shared" si="64"/>
        <v>否</v>
      </c>
      <c r="G1140" s="178" t="str">
        <f t="shared" si="65"/>
        <v>项</v>
      </c>
    </row>
    <row r="1141" ht="18.75" spans="1:7">
      <c r="A1141" s="471">
        <v>22005</v>
      </c>
      <c r="B1141" s="325" t="s">
        <v>975</v>
      </c>
      <c r="C1141" s="377">
        <f>VLOOKUP(A1141,'[3]44经开区'!$A$5:$C$1276,3,0)</f>
        <v>0</v>
      </c>
      <c r="D1141" s="377">
        <f>VLOOKUP(A1141,'[3]44经开区'!$A$4:$D$1276,4,0)</f>
        <v>0</v>
      </c>
      <c r="E1141" s="338" t="str">
        <f t="shared" si="63"/>
        <v/>
      </c>
      <c r="F1141" s="300" t="str">
        <f t="shared" si="64"/>
        <v>否</v>
      </c>
      <c r="G1141" s="178" t="str">
        <f t="shared" si="65"/>
        <v>款</v>
      </c>
    </row>
    <row r="1142" ht="18.75" spans="1:7">
      <c r="A1142" s="472">
        <v>2200501</v>
      </c>
      <c r="B1142" s="329" t="s">
        <v>137</v>
      </c>
      <c r="C1142" s="359">
        <f>VLOOKUP(A1142,'[3]44经开区'!$A$5:$C$1276,3,0)</f>
        <v>0</v>
      </c>
      <c r="D1142" s="359">
        <f>VLOOKUP(A1142,'[3]44经开区'!$A$4:$D$1276,4,0)</f>
        <v>0</v>
      </c>
      <c r="E1142" s="333" t="str">
        <f t="shared" si="63"/>
        <v/>
      </c>
      <c r="F1142" s="300" t="str">
        <f t="shared" si="64"/>
        <v>否</v>
      </c>
      <c r="G1142" s="178" t="str">
        <f t="shared" si="65"/>
        <v>项</v>
      </c>
    </row>
    <row r="1143" ht="18.75" spans="1:7">
      <c r="A1143" s="472">
        <v>2200502</v>
      </c>
      <c r="B1143" s="329" t="s">
        <v>138</v>
      </c>
      <c r="C1143" s="359">
        <f>VLOOKUP(A1143,'[3]44经开区'!$A$5:$C$1276,3,0)</f>
        <v>0</v>
      </c>
      <c r="D1143" s="359">
        <f>VLOOKUP(A1143,'[3]44经开区'!$A$4:$D$1276,4,0)</f>
        <v>0</v>
      </c>
      <c r="E1143" s="333" t="str">
        <f t="shared" si="63"/>
        <v/>
      </c>
      <c r="F1143" s="300" t="str">
        <f t="shared" si="64"/>
        <v>否</v>
      </c>
      <c r="G1143" s="178" t="str">
        <f t="shared" si="65"/>
        <v>项</v>
      </c>
    </row>
    <row r="1144" ht="18.75" spans="1:7">
      <c r="A1144" s="472">
        <v>2200503</v>
      </c>
      <c r="B1144" s="329" t="s">
        <v>139</v>
      </c>
      <c r="C1144" s="359">
        <f>VLOOKUP(A1144,'[3]44经开区'!$A$5:$C$1276,3,0)</f>
        <v>0</v>
      </c>
      <c r="D1144" s="359">
        <f>VLOOKUP(A1144,'[3]44经开区'!$A$4:$D$1276,4,0)</f>
        <v>0</v>
      </c>
      <c r="E1144" s="333" t="str">
        <f t="shared" si="63"/>
        <v/>
      </c>
      <c r="F1144" s="300" t="str">
        <f t="shared" si="64"/>
        <v>否</v>
      </c>
      <c r="G1144" s="178" t="str">
        <f t="shared" si="65"/>
        <v>项</v>
      </c>
    </row>
    <row r="1145" ht="18.75" spans="1:7">
      <c r="A1145" s="472">
        <v>2200504</v>
      </c>
      <c r="B1145" s="329" t="s">
        <v>976</v>
      </c>
      <c r="C1145" s="359">
        <f>VLOOKUP(A1145,'[3]44经开区'!$A$5:$C$1276,3,0)</f>
        <v>0</v>
      </c>
      <c r="D1145" s="359">
        <f>VLOOKUP(A1145,'[3]44经开区'!$A$4:$D$1276,4,0)</f>
        <v>0</v>
      </c>
      <c r="E1145" s="333" t="str">
        <f t="shared" si="63"/>
        <v/>
      </c>
      <c r="F1145" s="300" t="str">
        <f t="shared" si="64"/>
        <v>否</v>
      </c>
      <c r="G1145" s="178" t="str">
        <f t="shared" si="65"/>
        <v>项</v>
      </c>
    </row>
    <row r="1146" ht="18.75" spans="1:7">
      <c r="A1146" s="472">
        <v>2200506</v>
      </c>
      <c r="B1146" s="329" t="s">
        <v>977</v>
      </c>
      <c r="C1146" s="359">
        <f>VLOOKUP(A1146,'[3]44经开区'!$A$5:$C$1276,3,0)</f>
        <v>0</v>
      </c>
      <c r="D1146" s="359">
        <f>VLOOKUP(A1146,'[3]44经开区'!$A$4:$D$1276,4,0)</f>
        <v>0</v>
      </c>
      <c r="E1146" s="333" t="str">
        <f t="shared" si="63"/>
        <v/>
      </c>
      <c r="F1146" s="300" t="str">
        <f t="shared" si="64"/>
        <v>否</v>
      </c>
      <c r="G1146" s="178" t="str">
        <f t="shared" si="65"/>
        <v>项</v>
      </c>
    </row>
    <row r="1147" ht="18.75" spans="1:7">
      <c r="A1147" s="472">
        <v>2200507</v>
      </c>
      <c r="B1147" s="329" t="s">
        <v>978</v>
      </c>
      <c r="C1147" s="359">
        <f>VLOOKUP(A1147,'[3]44经开区'!$A$5:$C$1276,3,0)</f>
        <v>0</v>
      </c>
      <c r="D1147" s="359">
        <f>VLOOKUP(A1147,'[3]44经开区'!$A$4:$D$1276,4,0)</f>
        <v>0</v>
      </c>
      <c r="E1147" s="333" t="str">
        <f t="shared" si="63"/>
        <v/>
      </c>
      <c r="F1147" s="300" t="str">
        <f t="shared" si="64"/>
        <v>否</v>
      </c>
      <c r="G1147" s="178" t="str">
        <f t="shared" si="65"/>
        <v>项</v>
      </c>
    </row>
    <row r="1148" ht="18.75" spans="1:7">
      <c r="A1148" s="472">
        <v>2200508</v>
      </c>
      <c r="B1148" s="329" t="s">
        <v>979</v>
      </c>
      <c r="C1148" s="359">
        <f>VLOOKUP(A1148,'[3]44经开区'!$A$5:$C$1276,3,0)</f>
        <v>0</v>
      </c>
      <c r="D1148" s="359">
        <f>VLOOKUP(A1148,'[3]44经开区'!$A$4:$D$1276,4,0)</f>
        <v>0</v>
      </c>
      <c r="E1148" s="333" t="str">
        <f t="shared" si="63"/>
        <v/>
      </c>
      <c r="F1148" s="300" t="str">
        <f t="shared" si="64"/>
        <v>否</v>
      </c>
      <c r="G1148" s="178" t="str">
        <f t="shared" si="65"/>
        <v>项</v>
      </c>
    </row>
    <row r="1149" ht="18.75" spans="1:7">
      <c r="A1149" s="472">
        <v>2200509</v>
      </c>
      <c r="B1149" s="329" t="s">
        <v>980</v>
      </c>
      <c r="C1149" s="359">
        <f>VLOOKUP(A1149,'[3]44经开区'!$A$5:$C$1276,3,0)</f>
        <v>0</v>
      </c>
      <c r="D1149" s="359">
        <f>VLOOKUP(A1149,'[3]44经开区'!$A$4:$D$1276,4,0)</f>
        <v>0</v>
      </c>
      <c r="E1149" s="333" t="str">
        <f t="shared" si="63"/>
        <v/>
      </c>
      <c r="F1149" s="300" t="str">
        <f t="shared" si="64"/>
        <v>否</v>
      </c>
      <c r="G1149" s="178" t="str">
        <f t="shared" si="65"/>
        <v>项</v>
      </c>
    </row>
    <row r="1150" ht="18.75" spans="1:7">
      <c r="A1150" s="472">
        <v>2200510</v>
      </c>
      <c r="B1150" s="329" t="s">
        <v>981</v>
      </c>
      <c r="C1150" s="359">
        <f>VLOOKUP(A1150,'[3]44经开区'!$A$5:$C$1276,3,0)</f>
        <v>0</v>
      </c>
      <c r="D1150" s="359">
        <f>VLOOKUP(A1150,'[3]44经开区'!$A$4:$D$1276,4,0)</f>
        <v>0</v>
      </c>
      <c r="E1150" s="333" t="str">
        <f t="shared" si="63"/>
        <v/>
      </c>
      <c r="F1150" s="300" t="str">
        <f t="shared" si="64"/>
        <v>否</v>
      </c>
      <c r="G1150" s="178" t="str">
        <f t="shared" si="65"/>
        <v>项</v>
      </c>
    </row>
    <row r="1151" ht="18.75" spans="1:7">
      <c r="A1151" s="472">
        <v>2200511</v>
      </c>
      <c r="B1151" s="329" t="s">
        <v>982</v>
      </c>
      <c r="C1151" s="359">
        <f>VLOOKUP(A1151,'[3]44经开区'!$A$5:$C$1276,3,0)</f>
        <v>0</v>
      </c>
      <c r="D1151" s="359">
        <f>VLOOKUP(A1151,'[3]44经开区'!$A$4:$D$1276,4,0)</f>
        <v>0</v>
      </c>
      <c r="E1151" s="333" t="str">
        <f t="shared" si="63"/>
        <v/>
      </c>
      <c r="F1151" s="300" t="str">
        <f t="shared" si="64"/>
        <v>否</v>
      </c>
      <c r="G1151" s="178" t="str">
        <f t="shared" si="65"/>
        <v>项</v>
      </c>
    </row>
    <row r="1152" ht="18.75" spans="1:7">
      <c r="A1152" s="472">
        <v>2200512</v>
      </c>
      <c r="B1152" s="329" t="s">
        <v>983</v>
      </c>
      <c r="C1152" s="359">
        <f>VLOOKUP(A1152,'[3]44经开区'!$A$5:$C$1276,3,0)</f>
        <v>0</v>
      </c>
      <c r="D1152" s="359">
        <f>VLOOKUP(A1152,'[3]44经开区'!$A$4:$D$1276,4,0)</f>
        <v>0</v>
      </c>
      <c r="E1152" s="333" t="str">
        <f t="shared" si="63"/>
        <v/>
      </c>
      <c r="F1152" s="300" t="str">
        <f t="shared" si="64"/>
        <v>否</v>
      </c>
      <c r="G1152" s="178" t="str">
        <f t="shared" si="65"/>
        <v>项</v>
      </c>
    </row>
    <row r="1153" ht="18.75" spans="1:7">
      <c r="A1153" s="472">
        <v>2200513</v>
      </c>
      <c r="B1153" s="329" t="s">
        <v>984</v>
      </c>
      <c r="C1153" s="359">
        <f>VLOOKUP(A1153,'[3]44经开区'!$A$5:$C$1276,3,0)</f>
        <v>0</v>
      </c>
      <c r="D1153" s="359">
        <f>VLOOKUP(A1153,'[3]44经开区'!$A$4:$D$1276,4,0)</f>
        <v>0</v>
      </c>
      <c r="E1153" s="333" t="str">
        <f t="shared" si="63"/>
        <v/>
      </c>
      <c r="F1153" s="300" t="str">
        <f t="shared" si="64"/>
        <v>否</v>
      </c>
      <c r="G1153" s="178" t="str">
        <f t="shared" si="65"/>
        <v>项</v>
      </c>
    </row>
    <row r="1154" ht="18.75" spans="1:7">
      <c r="A1154" s="472">
        <v>2200514</v>
      </c>
      <c r="B1154" s="329" t="s">
        <v>985</v>
      </c>
      <c r="C1154" s="359">
        <f>VLOOKUP(A1154,'[3]44经开区'!$A$5:$C$1276,3,0)</f>
        <v>0</v>
      </c>
      <c r="D1154" s="359">
        <f>VLOOKUP(A1154,'[3]44经开区'!$A$4:$D$1276,4,0)</f>
        <v>0</v>
      </c>
      <c r="E1154" s="333" t="str">
        <f t="shared" si="63"/>
        <v/>
      </c>
      <c r="F1154" s="300" t="str">
        <f t="shared" si="64"/>
        <v>否</v>
      </c>
      <c r="G1154" s="178" t="str">
        <f t="shared" si="65"/>
        <v>项</v>
      </c>
    </row>
    <row r="1155" ht="18.75" spans="1:7">
      <c r="A1155" s="472">
        <v>2200599</v>
      </c>
      <c r="B1155" s="329" t="s">
        <v>986</v>
      </c>
      <c r="C1155" s="359">
        <f>VLOOKUP(A1155,'[3]44经开区'!$A$5:$C$1276,3,0)</f>
        <v>0</v>
      </c>
      <c r="D1155" s="359">
        <f>VLOOKUP(A1155,'[3]44经开区'!$A$4:$D$1276,4,0)</f>
        <v>0</v>
      </c>
      <c r="E1155" s="333" t="str">
        <f t="shared" si="63"/>
        <v/>
      </c>
      <c r="F1155" s="300" t="str">
        <f t="shared" si="64"/>
        <v>否</v>
      </c>
      <c r="G1155" s="178" t="str">
        <f t="shared" si="65"/>
        <v>项</v>
      </c>
    </row>
    <row r="1156" ht="18.75" spans="1:7">
      <c r="A1156" s="471">
        <v>22099</v>
      </c>
      <c r="B1156" s="325" t="s">
        <v>987</v>
      </c>
      <c r="C1156" s="377">
        <f>VLOOKUP(A1156,'[3]44经开区'!$A$5:$C$1276,3,0)</f>
        <v>0</v>
      </c>
      <c r="D1156" s="377">
        <f>VLOOKUP(A1156,'[3]44经开区'!$A$4:$D$1276,4,0)</f>
        <v>0</v>
      </c>
      <c r="E1156" s="338" t="str">
        <f t="shared" si="63"/>
        <v/>
      </c>
      <c r="F1156" s="300" t="str">
        <f t="shared" si="64"/>
        <v>否</v>
      </c>
      <c r="G1156" s="178" t="str">
        <f t="shared" si="65"/>
        <v>款</v>
      </c>
    </row>
    <row r="1157" ht="18.75" spans="1:7">
      <c r="A1157" s="331">
        <v>2209999</v>
      </c>
      <c r="B1157" s="329" t="s">
        <v>988</v>
      </c>
      <c r="C1157" s="359">
        <f>VLOOKUP(A1157,'[3]44经开区'!$A$5:$C$1276,3,0)</f>
        <v>0</v>
      </c>
      <c r="D1157" s="359">
        <f>VLOOKUP(A1157,'[3]44经开区'!$A$4:$D$1276,4,0)</f>
        <v>0</v>
      </c>
      <c r="E1157" s="333" t="str">
        <f t="shared" si="63"/>
        <v/>
      </c>
      <c r="F1157" s="300" t="str">
        <f t="shared" si="64"/>
        <v>否</v>
      </c>
      <c r="G1157" s="178" t="str">
        <f t="shared" si="65"/>
        <v>项</v>
      </c>
    </row>
    <row r="1158" ht="18.75" spans="1:7">
      <c r="A1158" s="471">
        <v>221</v>
      </c>
      <c r="B1158" s="325" t="s">
        <v>107</v>
      </c>
      <c r="C1158" s="377">
        <f>VLOOKUP(A1158,'[3]44经开区'!$A$5:$C$1276,3,0)</f>
        <v>7060</v>
      </c>
      <c r="D1158" s="377">
        <f>VLOOKUP(A1158,'[3]44经开区'!$A$4:$D$1276,4,0)</f>
        <v>2824</v>
      </c>
      <c r="E1158" s="338">
        <f t="shared" si="63"/>
        <v>-0.6</v>
      </c>
      <c r="F1158" s="300" t="str">
        <f t="shared" si="64"/>
        <v>是</v>
      </c>
      <c r="G1158" s="178" t="str">
        <f t="shared" si="65"/>
        <v>类</v>
      </c>
    </row>
    <row r="1159" ht="18.75" spans="1:7">
      <c r="A1159" s="471">
        <v>22101</v>
      </c>
      <c r="B1159" s="325" t="s">
        <v>989</v>
      </c>
      <c r="C1159" s="377">
        <f>VLOOKUP(A1159,'[3]44经开区'!$A$5:$C$1276,3,0)</f>
        <v>5089</v>
      </c>
      <c r="D1159" s="377">
        <f>VLOOKUP(A1159,'[3]44经开区'!$A$4:$D$1276,4,0)</f>
        <v>500</v>
      </c>
      <c r="E1159" s="338">
        <f t="shared" si="63"/>
        <v>-0.902</v>
      </c>
      <c r="F1159" s="300" t="str">
        <f t="shared" si="64"/>
        <v>是</v>
      </c>
      <c r="G1159" s="178" t="str">
        <f t="shared" si="65"/>
        <v>款</v>
      </c>
    </row>
    <row r="1160" ht="18.75" spans="1:7">
      <c r="A1160" s="472">
        <v>2210101</v>
      </c>
      <c r="B1160" s="329" t="s">
        <v>990</v>
      </c>
      <c r="C1160" s="359">
        <f>VLOOKUP(A1160,'[3]44经开区'!$A$5:$C$1276,3,0)</f>
        <v>0</v>
      </c>
      <c r="D1160" s="359">
        <f>VLOOKUP(A1160,'[3]44经开区'!$A$4:$D$1276,4,0)</f>
        <v>0</v>
      </c>
      <c r="E1160" s="333" t="str">
        <f t="shared" si="63"/>
        <v/>
      </c>
      <c r="F1160" s="300" t="str">
        <f t="shared" si="64"/>
        <v>否</v>
      </c>
      <c r="G1160" s="178" t="str">
        <f t="shared" si="65"/>
        <v>项</v>
      </c>
    </row>
    <row r="1161" ht="18.75" spans="1:7">
      <c r="A1161" s="472">
        <v>2210102</v>
      </c>
      <c r="B1161" s="329" t="s">
        <v>991</v>
      </c>
      <c r="C1161" s="359">
        <f>VLOOKUP(A1161,'[3]44经开区'!$A$5:$C$1276,3,0)</f>
        <v>0</v>
      </c>
      <c r="D1161" s="359">
        <f>VLOOKUP(A1161,'[3]44经开区'!$A$4:$D$1276,4,0)</f>
        <v>0</v>
      </c>
      <c r="E1161" s="333" t="str">
        <f t="shared" si="63"/>
        <v/>
      </c>
      <c r="F1161" s="300" t="str">
        <f t="shared" si="64"/>
        <v>否</v>
      </c>
      <c r="G1161" s="178" t="str">
        <f t="shared" si="65"/>
        <v>项</v>
      </c>
    </row>
    <row r="1162" ht="18.75" spans="1:7">
      <c r="A1162" s="472">
        <v>2210103</v>
      </c>
      <c r="B1162" s="329" t="s">
        <v>992</v>
      </c>
      <c r="C1162" s="359">
        <f>VLOOKUP(A1162,'[3]44经开区'!$A$5:$C$1276,3,0)</f>
        <v>0</v>
      </c>
      <c r="D1162" s="359">
        <f>VLOOKUP(A1162,'[3]44经开区'!$A$4:$D$1276,4,0)</f>
        <v>0</v>
      </c>
      <c r="E1162" s="333" t="str">
        <f t="shared" ref="E1162:E1225" si="66">IF(C1162&gt;0,D1162/C1162-1,IF(C1162&lt;0,-(D1162/C1162-1),""))</f>
        <v/>
      </c>
      <c r="F1162" s="300" t="str">
        <f t="shared" si="64"/>
        <v>否</v>
      </c>
      <c r="G1162" s="178" t="str">
        <f t="shared" si="65"/>
        <v>项</v>
      </c>
    </row>
    <row r="1163" ht="18.75" spans="1:7">
      <c r="A1163" s="472">
        <v>2210104</v>
      </c>
      <c r="B1163" s="329" t="s">
        <v>993</v>
      </c>
      <c r="C1163" s="359">
        <f>VLOOKUP(A1163,'[3]44经开区'!$A$5:$C$1276,3,0)</f>
        <v>0</v>
      </c>
      <c r="D1163" s="359">
        <f>VLOOKUP(A1163,'[3]44经开区'!$A$4:$D$1276,4,0)</f>
        <v>0</v>
      </c>
      <c r="E1163" s="333" t="str">
        <f t="shared" si="66"/>
        <v/>
      </c>
      <c r="F1163" s="300" t="str">
        <f t="shared" si="64"/>
        <v>否</v>
      </c>
      <c r="G1163" s="178" t="str">
        <f t="shared" si="65"/>
        <v>项</v>
      </c>
    </row>
    <row r="1164" ht="18.75" spans="1:7">
      <c r="A1164" s="472">
        <v>2210105</v>
      </c>
      <c r="B1164" s="329" t="s">
        <v>994</v>
      </c>
      <c r="C1164" s="359">
        <f>VLOOKUP(A1164,'[3]44经开区'!$A$5:$C$1276,3,0)</f>
        <v>0</v>
      </c>
      <c r="D1164" s="359">
        <f>VLOOKUP(A1164,'[3]44经开区'!$A$4:$D$1276,4,0)</f>
        <v>0</v>
      </c>
      <c r="E1164" s="333" t="str">
        <f t="shared" si="66"/>
        <v/>
      </c>
      <c r="F1164" s="300" t="str">
        <f t="shared" si="64"/>
        <v>否</v>
      </c>
      <c r="G1164" s="178" t="str">
        <f t="shared" si="65"/>
        <v>项</v>
      </c>
    </row>
    <row r="1165" ht="18.75" spans="1:7">
      <c r="A1165" s="472">
        <v>2210106</v>
      </c>
      <c r="B1165" s="329" t="s">
        <v>995</v>
      </c>
      <c r="C1165" s="359">
        <f>VLOOKUP(A1165,'[3]44经开区'!$A$5:$C$1276,3,0)</f>
        <v>0</v>
      </c>
      <c r="D1165" s="359">
        <f>VLOOKUP(A1165,'[3]44经开区'!$A$4:$D$1276,4,0)</f>
        <v>0</v>
      </c>
      <c r="E1165" s="333" t="str">
        <f t="shared" si="66"/>
        <v/>
      </c>
      <c r="F1165" s="300" t="str">
        <f t="shared" si="64"/>
        <v>否</v>
      </c>
      <c r="G1165" s="178" t="str">
        <f t="shared" si="65"/>
        <v>项</v>
      </c>
    </row>
    <row r="1166" ht="18.75" spans="1:7">
      <c r="A1166" s="472">
        <v>2210107</v>
      </c>
      <c r="B1166" s="329" t="s">
        <v>996</v>
      </c>
      <c r="C1166" s="359">
        <f>VLOOKUP(A1166,'[3]44经开区'!$A$5:$C$1276,3,0)</f>
        <v>0</v>
      </c>
      <c r="D1166" s="359">
        <f>VLOOKUP(A1166,'[3]44经开区'!$A$4:$D$1276,4,0)</f>
        <v>0</v>
      </c>
      <c r="E1166" s="333" t="str">
        <f t="shared" si="66"/>
        <v/>
      </c>
      <c r="F1166" s="300" t="str">
        <f t="shared" si="64"/>
        <v>否</v>
      </c>
      <c r="G1166" s="178" t="str">
        <f t="shared" si="65"/>
        <v>项</v>
      </c>
    </row>
    <row r="1167" ht="18.75" spans="1:7">
      <c r="A1167" s="472">
        <v>2210108</v>
      </c>
      <c r="B1167" s="329" t="s">
        <v>997</v>
      </c>
      <c r="C1167" s="359">
        <f>VLOOKUP(A1167,'[3]44经开区'!$A$5:$C$1276,3,0)</f>
        <v>0</v>
      </c>
      <c r="D1167" s="359">
        <f>VLOOKUP(A1167,'[3]44经开区'!$A$4:$D$1276,4,0)</f>
        <v>0</v>
      </c>
      <c r="E1167" s="333" t="str">
        <f t="shared" si="66"/>
        <v/>
      </c>
      <c r="F1167" s="300" t="str">
        <f t="shared" si="64"/>
        <v>否</v>
      </c>
      <c r="G1167" s="178" t="str">
        <f t="shared" si="65"/>
        <v>项</v>
      </c>
    </row>
    <row r="1168" ht="18.75" spans="1:7">
      <c r="A1168" s="472">
        <v>2210109</v>
      </c>
      <c r="B1168" s="329" t="s">
        <v>998</v>
      </c>
      <c r="C1168" s="359">
        <f>VLOOKUP(A1168,'[3]44经开区'!$A$5:$C$1276,3,0)</f>
        <v>0</v>
      </c>
      <c r="D1168" s="359">
        <f>VLOOKUP(A1168,'[3]44经开区'!$A$4:$D$1276,4,0)</f>
        <v>0</v>
      </c>
      <c r="E1168" s="333" t="str">
        <f t="shared" si="66"/>
        <v/>
      </c>
      <c r="F1168" s="300" t="str">
        <f t="shared" si="64"/>
        <v>否</v>
      </c>
      <c r="G1168" s="178" t="str">
        <f t="shared" si="65"/>
        <v>项</v>
      </c>
    </row>
    <row r="1169" ht="18.75" spans="1:7">
      <c r="A1169" s="472">
        <v>2210199</v>
      </c>
      <c r="B1169" s="329" t="s">
        <v>999</v>
      </c>
      <c r="C1169" s="359">
        <f>VLOOKUP(A1169,'[3]44经开区'!$A$5:$C$1276,3,0)</f>
        <v>0</v>
      </c>
      <c r="D1169" s="359">
        <f>VLOOKUP(A1169,'[3]44经开区'!$A$4:$D$1276,4,0)</f>
        <v>500</v>
      </c>
      <c r="E1169" s="333" t="str">
        <f t="shared" si="66"/>
        <v/>
      </c>
      <c r="F1169" s="300" t="str">
        <f t="shared" si="64"/>
        <v>是</v>
      </c>
      <c r="G1169" s="178" t="str">
        <f t="shared" si="65"/>
        <v>项</v>
      </c>
    </row>
    <row r="1170" ht="18.75" spans="1:7">
      <c r="A1170" s="471">
        <v>22102</v>
      </c>
      <c r="B1170" s="325" t="s">
        <v>1000</v>
      </c>
      <c r="C1170" s="377">
        <f>VLOOKUP(A1170,'[3]44经开区'!$A$5:$C$1276,3,0)</f>
        <v>1971</v>
      </c>
      <c r="D1170" s="377">
        <f>VLOOKUP(A1170,'[3]44经开区'!$A$4:$D$1276,4,0)</f>
        <v>2324</v>
      </c>
      <c r="E1170" s="338">
        <f t="shared" si="66"/>
        <v>0.179</v>
      </c>
      <c r="F1170" s="300" t="str">
        <f t="shared" si="64"/>
        <v>是</v>
      </c>
      <c r="G1170" s="178" t="str">
        <f t="shared" si="65"/>
        <v>款</v>
      </c>
    </row>
    <row r="1171" ht="18.75" spans="1:7">
      <c r="A1171" s="472">
        <v>2210201</v>
      </c>
      <c r="B1171" s="329" t="s">
        <v>1001</v>
      </c>
      <c r="C1171" s="359">
        <f>VLOOKUP(A1171,'[3]44经开区'!$A$5:$C$1276,3,0)</f>
        <v>1971</v>
      </c>
      <c r="D1171" s="359">
        <f>VLOOKUP(A1171,'[3]44经开区'!$A$4:$D$1276,4,0)</f>
        <v>2324</v>
      </c>
      <c r="E1171" s="333">
        <f t="shared" si="66"/>
        <v>0.179</v>
      </c>
      <c r="F1171" s="300" t="str">
        <f t="shared" si="64"/>
        <v>是</v>
      </c>
      <c r="G1171" s="178" t="str">
        <f t="shared" si="65"/>
        <v>项</v>
      </c>
    </row>
    <row r="1172" ht="18.75" spans="1:7">
      <c r="A1172" s="472">
        <v>2210202</v>
      </c>
      <c r="B1172" s="329" t="s">
        <v>1002</v>
      </c>
      <c r="C1172" s="359">
        <f>VLOOKUP(A1172,'[3]44经开区'!$A$5:$C$1276,3,0)</f>
        <v>0</v>
      </c>
      <c r="D1172" s="359">
        <f>VLOOKUP(A1172,'[3]44经开区'!$A$4:$D$1276,4,0)</f>
        <v>0</v>
      </c>
      <c r="E1172" s="333" t="str">
        <f t="shared" si="66"/>
        <v/>
      </c>
      <c r="F1172" s="300" t="str">
        <f t="shared" si="64"/>
        <v>否</v>
      </c>
      <c r="G1172" s="178" t="str">
        <f t="shared" si="65"/>
        <v>项</v>
      </c>
    </row>
    <row r="1173" ht="18.75" spans="1:7">
      <c r="A1173" s="472">
        <v>2210203</v>
      </c>
      <c r="B1173" s="329" t="s">
        <v>1003</v>
      </c>
      <c r="C1173" s="359">
        <f>VLOOKUP(A1173,'[3]44经开区'!$A$5:$C$1276,3,0)</f>
        <v>0</v>
      </c>
      <c r="D1173" s="359">
        <f>VLOOKUP(A1173,'[3]44经开区'!$A$4:$D$1276,4,0)</f>
        <v>0</v>
      </c>
      <c r="E1173" s="333" t="str">
        <f t="shared" si="66"/>
        <v/>
      </c>
      <c r="F1173" s="300" t="str">
        <f t="shared" si="64"/>
        <v>否</v>
      </c>
      <c r="G1173" s="178" t="str">
        <f t="shared" si="65"/>
        <v>项</v>
      </c>
    </row>
    <row r="1174" ht="18.75" spans="1:7">
      <c r="A1174" s="471">
        <v>22103</v>
      </c>
      <c r="B1174" s="325" t="s">
        <v>1004</v>
      </c>
      <c r="C1174" s="377">
        <f>VLOOKUP(A1174,'[3]44经开区'!$A$5:$C$1276,3,0)</f>
        <v>0</v>
      </c>
      <c r="D1174" s="377">
        <f>VLOOKUP(A1174,'[3]44经开区'!$A$4:$D$1276,4,0)</f>
        <v>0</v>
      </c>
      <c r="E1174" s="338" t="str">
        <f t="shared" si="66"/>
        <v/>
      </c>
      <c r="F1174" s="300" t="str">
        <f t="shared" si="64"/>
        <v>否</v>
      </c>
      <c r="G1174" s="178" t="str">
        <f t="shared" si="65"/>
        <v>款</v>
      </c>
    </row>
    <row r="1175" ht="18.75" spans="1:7">
      <c r="A1175" s="472">
        <v>2210301</v>
      </c>
      <c r="B1175" s="329" t="s">
        <v>1005</v>
      </c>
      <c r="C1175" s="359">
        <f>VLOOKUP(A1175,'[3]44经开区'!$A$5:$C$1276,3,0)</f>
        <v>0</v>
      </c>
      <c r="D1175" s="359">
        <f>VLOOKUP(A1175,'[3]44经开区'!$A$4:$D$1276,4,0)</f>
        <v>0</v>
      </c>
      <c r="E1175" s="333" t="str">
        <f t="shared" si="66"/>
        <v/>
      </c>
      <c r="F1175" s="300" t="str">
        <f t="shared" si="64"/>
        <v>否</v>
      </c>
      <c r="G1175" s="178" t="str">
        <f t="shared" si="65"/>
        <v>项</v>
      </c>
    </row>
    <row r="1176" ht="18.75" spans="1:7">
      <c r="A1176" s="472">
        <v>2210302</v>
      </c>
      <c r="B1176" s="329" t="s">
        <v>1006</v>
      </c>
      <c r="C1176" s="359">
        <f>VLOOKUP(A1176,'[3]44经开区'!$A$5:$C$1276,3,0)</f>
        <v>0</v>
      </c>
      <c r="D1176" s="359">
        <f>VLOOKUP(A1176,'[3]44经开区'!$A$4:$D$1276,4,0)</f>
        <v>0</v>
      </c>
      <c r="E1176" s="333" t="str">
        <f t="shared" si="66"/>
        <v/>
      </c>
      <c r="F1176" s="300" t="str">
        <f t="shared" si="64"/>
        <v>否</v>
      </c>
      <c r="G1176" s="178" t="str">
        <f t="shared" si="65"/>
        <v>项</v>
      </c>
    </row>
    <row r="1177" ht="18.75" spans="1:7">
      <c r="A1177" s="472">
        <v>2210399</v>
      </c>
      <c r="B1177" s="329" t="s">
        <v>1007</v>
      </c>
      <c r="C1177" s="359">
        <f>VLOOKUP(A1177,'[3]44经开区'!$A$5:$C$1276,3,0)</f>
        <v>0</v>
      </c>
      <c r="D1177" s="359">
        <f>VLOOKUP(A1177,'[3]44经开区'!$A$4:$D$1276,4,0)</f>
        <v>0</v>
      </c>
      <c r="E1177" s="333" t="str">
        <f t="shared" si="66"/>
        <v/>
      </c>
      <c r="F1177" s="300" t="str">
        <f t="shared" si="64"/>
        <v>否</v>
      </c>
      <c r="G1177" s="178" t="str">
        <f t="shared" si="65"/>
        <v>项</v>
      </c>
    </row>
    <row r="1178" ht="18.75" spans="1:7">
      <c r="A1178" s="471">
        <v>222</v>
      </c>
      <c r="B1178" s="325" t="s">
        <v>109</v>
      </c>
      <c r="C1178" s="377">
        <f>VLOOKUP(A1178,'[3]44经开区'!$A$5:$C$1276,3,0)</f>
        <v>0</v>
      </c>
      <c r="D1178" s="377">
        <f>VLOOKUP(A1178,'[3]44经开区'!$A$4:$D$1276,4,0)</f>
        <v>0</v>
      </c>
      <c r="E1178" s="338" t="str">
        <f t="shared" si="66"/>
        <v/>
      </c>
      <c r="F1178" s="300" t="str">
        <f t="shared" ref="F1178:F1196" si="67">IF(LEN(A1178)=3,"是",IF(B1178&lt;&gt;"",IF(SUM(C1178:D1178)&lt;&gt;0,"是","否"),"是"))</f>
        <v>是</v>
      </c>
      <c r="G1178" s="178" t="str">
        <f t="shared" ref="G1178:G1196" si="68">IF(LEN(A1178)=3,"类",IF(LEN(A1178)=5,"款","项"))</f>
        <v>类</v>
      </c>
    </row>
    <row r="1179" ht="18.75" spans="1:7">
      <c r="A1179" s="471">
        <v>22201</v>
      </c>
      <c r="B1179" s="325" t="s">
        <v>1008</v>
      </c>
      <c r="C1179" s="377">
        <f>VLOOKUP(A1179,'[3]44经开区'!$A$5:$C$1276,3,0)</f>
        <v>0</v>
      </c>
      <c r="D1179" s="377">
        <f>VLOOKUP(A1179,'[3]44经开区'!$A$4:$D$1276,4,0)</f>
        <v>0</v>
      </c>
      <c r="E1179" s="338" t="str">
        <f t="shared" si="66"/>
        <v/>
      </c>
      <c r="F1179" s="300" t="str">
        <f t="shared" si="67"/>
        <v>否</v>
      </c>
      <c r="G1179" s="178" t="str">
        <f t="shared" si="68"/>
        <v>款</v>
      </c>
    </row>
    <row r="1180" ht="18.75" spans="1:7">
      <c r="A1180" s="472">
        <v>2220101</v>
      </c>
      <c r="B1180" s="329" t="s">
        <v>137</v>
      </c>
      <c r="C1180" s="359">
        <f>VLOOKUP(A1180,'[3]44经开区'!$A$5:$C$1276,3,0)</f>
        <v>0</v>
      </c>
      <c r="D1180" s="359">
        <f>VLOOKUP(A1180,'[3]44经开区'!$A$4:$D$1276,4,0)</f>
        <v>0</v>
      </c>
      <c r="E1180" s="333" t="str">
        <f t="shared" si="66"/>
        <v/>
      </c>
      <c r="F1180" s="300" t="str">
        <f t="shared" si="67"/>
        <v>否</v>
      </c>
      <c r="G1180" s="178" t="str">
        <f t="shared" si="68"/>
        <v>项</v>
      </c>
    </row>
    <row r="1181" ht="18.75" spans="1:7">
      <c r="A1181" s="472">
        <v>2220102</v>
      </c>
      <c r="B1181" s="329" t="s">
        <v>138</v>
      </c>
      <c r="C1181" s="359">
        <f>VLOOKUP(A1181,'[3]44经开区'!$A$5:$C$1276,3,0)</f>
        <v>0</v>
      </c>
      <c r="D1181" s="359">
        <f>VLOOKUP(A1181,'[3]44经开区'!$A$4:$D$1276,4,0)</f>
        <v>0</v>
      </c>
      <c r="E1181" s="333" t="str">
        <f t="shared" si="66"/>
        <v/>
      </c>
      <c r="F1181" s="300" t="str">
        <f t="shared" si="67"/>
        <v>否</v>
      </c>
      <c r="G1181" s="178" t="str">
        <f t="shared" si="68"/>
        <v>项</v>
      </c>
    </row>
    <row r="1182" ht="18.75" spans="1:7">
      <c r="A1182" s="472">
        <v>2220103</v>
      </c>
      <c r="B1182" s="329" t="s">
        <v>139</v>
      </c>
      <c r="C1182" s="359">
        <f>VLOOKUP(A1182,'[3]44经开区'!$A$5:$C$1276,3,0)</f>
        <v>0</v>
      </c>
      <c r="D1182" s="359">
        <f>VLOOKUP(A1182,'[3]44经开区'!$A$4:$D$1276,4,0)</f>
        <v>0</v>
      </c>
      <c r="E1182" s="333" t="str">
        <f t="shared" si="66"/>
        <v/>
      </c>
      <c r="F1182" s="300" t="str">
        <f t="shared" si="67"/>
        <v>否</v>
      </c>
      <c r="G1182" s="178" t="str">
        <f t="shared" si="68"/>
        <v>项</v>
      </c>
    </row>
    <row r="1183" ht="18.75" spans="1:7">
      <c r="A1183" s="472">
        <v>2220104</v>
      </c>
      <c r="B1183" s="329" t="s">
        <v>1009</v>
      </c>
      <c r="C1183" s="359">
        <f>VLOOKUP(A1183,'[3]44经开区'!$A$5:$C$1276,3,0)</f>
        <v>0</v>
      </c>
      <c r="D1183" s="359">
        <f>VLOOKUP(A1183,'[3]44经开区'!$A$4:$D$1276,4,0)</f>
        <v>0</v>
      </c>
      <c r="E1183" s="333" t="str">
        <f t="shared" si="66"/>
        <v/>
      </c>
      <c r="F1183" s="300" t="str">
        <f t="shared" si="67"/>
        <v>否</v>
      </c>
      <c r="G1183" s="178" t="str">
        <f t="shared" si="68"/>
        <v>项</v>
      </c>
    </row>
    <row r="1184" ht="18.75" spans="1:7">
      <c r="A1184" s="472">
        <v>2220105</v>
      </c>
      <c r="B1184" s="329" t="s">
        <v>1010</v>
      </c>
      <c r="C1184" s="359">
        <f>VLOOKUP(A1184,'[3]44经开区'!$A$5:$C$1276,3,0)</f>
        <v>0</v>
      </c>
      <c r="D1184" s="359">
        <f>VLOOKUP(A1184,'[3]44经开区'!$A$4:$D$1276,4,0)</f>
        <v>0</v>
      </c>
      <c r="E1184" s="333" t="str">
        <f t="shared" si="66"/>
        <v/>
      </c>
      <c r="F1184" s="300" t="str">
        <f t="shared" si="67"/>
        <v>否</v>
      </c>
      <c r="G1184" s="178" t="str">
        <f t="shared" si="68"/>
        <v>项</v>
      </c>
    </row>
    <row r="1185" ht="18.75" spans="1:7">
      <c r="A1185" s="472">
        <v>2220106</v>
      </c>
      <c r="B1185" s="329" t="s">
        <v>1011</v>
      </c>
      <c r="C1185" s="359">
        <f>VLOOKUP(A1185,'[3]44经开区'!$A$5:$C$1276,3,0)</f>
        <v>0</v>
      </c>
      <c r="D1185" s="359">
        <f>VLOOKUP(A1185,'[3]44经开区'!$A$4:$D$1276,4,0)</f>
        <v>0</v>
      </c>
      <c r="E1185" s="333" t="str">
        <f t="shared" si="66"/>
        <v/>
      </c>
      <c r="F1185" s="300" t="str">
        <f t="shared" si="67"/>
        <v>否</v>
      </c>
      <c r="G1185" s="178" t="str">
        <f t="shared" si="68"/>
        <v>项</v>
      </c>
    </row>
    <row r="1186" ht="18.75" spans="1:7">
      <c r="A1186" s="472">
        <v>2220107</v>
      </c>
      <c r="B1186" s="329" t="s">
        <v>1012</v>
      </c>
      <c r="C1186" s="359">
        <f>VLOOKUP(A1186,'[3]44经开区'!$A$5:$C$1276,3,0)</f>
        <v>0</v>
      </c>
      <c r="D1186" s="359">
        <f>VLOOKUP(A1186,'[3]44经开区'!$A$4:$D$1276,4,0)</f>
        <v>0</v>
      </c>
      <c r="E1186" s="333" t="str">
        <f t="shared" si="66"/>
        <v/>
      </c>
      <c r="F1186" s="300" t="str">
        <f t="shared" si="67"/>
        <v>否</v>
      </c>
      <c r="G1186" s="178" t="str">
        <f t="shared" si="68"/>
        <v>项</v>
      </c>
    </row>
    <row r="1187" ht="18.75" spans="1:7">
      <c r="A1187" s="472">
        <v>2220112</v>
      </c>
      <c r="B1187" s="329" t="s">
        <v>1013</v>
      </c>
      <c r="C1187" s="359">
        <f>VLOOKUP(A1187,'[3]44经开区'!$A$5:$C$1276,3,0)</f>
        <v>0</v>
      </c>
      <c r="D1187" s="359">
        <f>VLOOKUP(A1187,'[3]44经开区'!$A$4:$D$1276,4,0)</f>
        <v>0</v>
      </c>
      <c r="E1187" s="333" t="str">
        <f t="shared" si="66"/>
        <v/>
      </c>
      <c r="F1187" s="300" t="str">
        <f t="shared" si="67"/>
        <v>否</v>
      </c>
      <c r="G1187" s="178" t="str">
        <f t="shared" si="68"/>
        <v>项</v>
      </c>
    </row>
    <row r="1188" ht="18.75" spans="1:7">
      <c r="A1188" s="472">
        <v>2220113</v>
      </c>
      <c r="B1188" s="329" t="s">
        <v>1014</v>
      </c>
      <c r="C1188" s="359">
        <f>VLOOKUP(A1188,'[3]44经开区'!$A$5:$C$1276,3,0)</f>
        <v>0</v>
      </c>
      <c r="D1188" s="359">
        <f>VLOOKUP(A1188,'[3]44经开区'!$A$4:$D$1276,4,0)</f>
        <v>0</v>
      </c>
      <c r="E1188" s="333" t="str">
        <f t="shared" si="66"/>
        <v/>
      </c>
      <c r="F1188" s="300" t="str">
        <f t="shared" si="67"/>
        <v>否</v>
      </c>
      <c r="G1188" s="178" t="str">
        <f t="shared" si="68"/>
        <v>项</v>
      </c>
    </row>
    <row r="1189" ht="18.75" spans="1:7">
      <c r="A1189" s="472">
        <v>2220114</v>
      </c>
      <c r="B1189" s="329" t="s">
        <v>1015</v>
      </c>
      <c r="C1189" s="359">
        <f>VLOOKUP(A1189,'[3]44经开区'!$A$5:$C$1276,3,0)</f>
        <v>0</v>
      </c>
      <c r="D1189" s="359">
        <f>VLOOKUP(A1189,'[3]44经开区'!$A$4:$D$1276,4,0)</f>
        <v>0</v>
      </c>
      <c r="E1189" s="333" t="str">
        <f t="shared" si="66"/>
        <v/>
      </c>
      <c r="F1189" s="300" t="str">
        <f t="shared" si="67"/>
        <v>否</v>
      </c>
      <c r="G1189" s="178" t="str">
        <f t="shared" si="68"/>
        <v>项</v>
      </c>
    </row>
    <row r="1190" ht="18.75" spans="1:7">
      <c r="A1190" s="472">
        <v>2220115</v>
      </c>
      <c r="B1190" s="329" t="s">
        <v>1016</v>
      </c>
      <c r="C1190" s="359">
        <f>VLOOKUP(A1190,'[3]44经开区'!$A$5:$C$1276,3,0)</f>
        <v>0</v>
      </c>
      <c r="D1190" s="359">
        <f>VLOOKUP(A1190,'[3]44经开区'!$A$4:$D$1276,4,0)</f>
        <v>0</v>
      </c>
      <c r="E1190" s="333" t="str">
        <f t="shared" si="66"/>
        <v/>
      </c>
      <c r="F1190" s="300" t="str">
        <f t="shared" si="67"/>
        <v>否</v>
      </c>
      <c r="G1190" s="178" t="str">
        <f t="shared" si="68"/>
        <v>项</v>
      </c>
    </row>
    <row r="1191" ht="18.75" spans="1:7">
      <c r="A1191" s="472">
        <v>2220118</v>
      </c>
      <c r="B1191" s="329" t="s">
        <v>1017</v>
      </c>
      <c r="C1191" s="359">
        <f>VLOOKUP(A1191,'[3]44经开区'!$A$5:$C$1276,3,0)</f>
        <v>0</v>
      </c>
      <c r="D1191" s="359">
        <f>VLOOKUP(A1191,'[3]44经开区'!$A$4:$D$1276,4,0)</f>
        <v>0</v>
      </c>
      <c r="E1191" s="333" t="str">
        <f t="shared" si="66"/>
        <v/>
      </c>
      <c r="F1191" s="300" t="str">
        <f t="shared" si="67"/>
        <v>否</v>
      </c>
      <c r="G1191" s="178" t="str">
        <f t="shared" si="68"/>
        <v>项</v>
      </c>
    </row>
    <row r="1192" ht="18.75" spans="1:7">
      <c r="A1192" s="474">
        <v>2220119</v>
      </c>
      <c r="B1192" s="484" t="s">
        <v>1018</v>
      </c>
      <c r="C1192" s="359">
        <f>VLOOKUP(A1192,'[3]44经开区'!$A$5:$C$1276,3,0)</f>
        <v>0</v>
      </c>
      <c r="D1192" s="359">
        <f>VLOOKUP(A1192,'[3]44经开区'!$A$4:$D$1276,4,0)</f>
        <v>0</v>
      </c>
      <c r="E1192" s="333" t="str">
        <f t="shared" si="66"/>
        <v/>
      </c>
      <c r="F1192" s="300" t="str">
        <f t="shared" si="67"/>
        <v>否</v>
      </c>
      <c r="G1192" s="178" t="str">
        <f t="shared" si="68"/>
        <v>项</v>
      </c>
    </row>
    <row r="1193" ht="18.75" spans="1:7">
      <c r="A1193" s="474">
        <v>2220120</v>
      </c>
      <c r="B1193" s="484" t="s">
        <v>1019</v>
      </c>
      <c r="C1193" s="359">
        <f>VLOOKUP(A1193,'[3]44经开区'!$A$5:$C$1276,3,0)</f>
        <v>0</v>
      </c>
      <c r="D1193" s="359">
        <f>VLOOKUP(A1193,'[3]44经开区'!$A$4:$D$1276,4,0)</f>
        <v>0</v>
      </c>
      <c r="E1193" s="333" t="str">
        <f t="shared" si="66"/>
        <v/>
      </c>
      <c r="F1193" s="300" t="str">
        <f t="shared" si="67"/>
        <v>否</v>
      </c>
      <c r="G1193" s="178" t="str">
        <f t="shared" si="68"/>
        <v>项</v>
      </c>
    </row>
    <row r="1194" ht="18.75" spans="1:7">
      <c r="A1194" s="474">
        <v>2220121</v>
      </c>
      <c r="B1194" s="484" t="s">
        <v>1020</v>
      </c>
      <c r="C1194" s="359">
        <f>VLOOKUP(A1194,'[3]44经开区'!$A$5:$C$1276,3,0)</f>
        <v>0</v>
      </c>
      <c r="D1194" s="359">
        <f>VLOOKUP(A1194,'[3]44经开区'!$A$4:$D$1276,4,0)</f>
        <v>0</v>
      </c>
      <c r="E1194" s="333" t="str">
        <f t="shared" si="66"/>
        <v/>
      </c>
      <c r="F1194" s="300" t="str">
        <f t="shared" si="67"/>
        <v>否</v>
      </c>
      <c r="G1194" s="178" t="str">
        <f t="shared" si="68"/>
        <v>项</v>
      </c>
    </row>
    <row r="1195" ht="18.75" spans="1:7">
      <c r="A1195" s="472">
        <v>2220150</v>
      </c>
      <c r="B1195" s="329" t="s">
        <v>146</v>
      </c>
      <c r="C1195" s="359">
        <f>VLOOKUP(A1195,'[3]44经开区'!$A$5:$C$1276,3,0)</f>
        <v>0</v>
      </c>
      <c r="D1195" s="359">
        <f>VLOOKUP(A1195,'[3]44经开区'!$A$4:$D$1276,4,0)</f>
        <v>0</v>
      </c>
      <c r="E1195" s="333" t="str">
        <f t="shared" si="66"/>
        <v/>
      </c>
      <c r="F1195" s="300" t="str">
        <f t="shared" si="67"/>
        <v>否</v>
      </c>
      <c r="G1195" s="178" t="str">
        <f t="shared" si="68"/>
        <v>项</v>
      </c>
    </row>
    <row r="1196" ht="18.75" spans="1:7">
      <c r="A1196" s="472">
        <v>2220199</v>
      </c>
      <c r="B1196" s="329" t="s">
        <v>1021</v>
      </c>
      <c r="C1196" s="359">
        <f>VLOOKUP(A1196,'[3]44经开区'!$A$5:$C$1276,3,0)</f>
        <v>0</v>
      </c>
      <c r="D1196" s="359">
        <f>VLOOKUP(A1196,'[3]44经开区'!$A$4:$D$1276,4,0)</f>
        <v>0</v>
      </c>
      <c r="E1196" s="333" t="str">
        <f t="shared" si="66"/>
        <v/>
      </c>
      <c r="F1196" s="300" t="str">
        <f t="shared" si="67"/>
        <v>否</v>
      </c>
      <c r="G1196" s="178" t="str">
        <f t="shared" si="68"/>
        <v>项</v>
      </c>
    </row>
    <row r="1197" ht="18.75" spans="1:7">
      <c r="A1197" s="471">
        <v>22203</v>
      </c>
      <c r="B1197" s="325" t="s">
        <v>1022</v>
      </c>
      <c r="C1197" s="377">
        <f>VLOOKUP(A1197,'[3]44经开区'!$A$5:$C$1276,3,0)</f>
        <v>0</v>
      </c>
      <c r="D1197" s="377">
        <f>VLOOKUP(A1197,'[3]44经开区'!$A$4:$D$1276,4,0)</f>
        <v>0</v>
      </c>
      <c r="E1197" s="338" t="str">
        <f t="shared" si="66"/>
        <v/>
      </c>
      <c r="F1197" s="300" t="str">
        <f t="shared" ref="F1197:F1239" si="69">IF(LEN(A1197)=3,"是",IF(B1197&lt;&gt;"",IF(SUM(C1197:D1197)&lt;&gt;0,"是","否"),"是"))</f>
        <v>否</v>
      </c>
      <c r="G1197" s="178" t="str">
        <f t="shared" ref="G1197:G1239" si="70">IF(LEN(A1197)=3,"类",IF(LEN(A1197)=5,"款","项"))</f>
        <v>款</v>
      </c>
    </row>
    <row r="1198" ht="18.75" spans="1:7">
      <c r="A1198" s="472">
        <v>2220301</v>
      </c>
      <c r="B1198" s="329" t="s">
        <v>1023</v>
      </c>
      <c r="C1198" s="359">
        <f>VLOOKUP(A1198,'[3]44经开区'!$A$5:$C$1276,3,0)</f>
        <v>0</v>
      </c>
      <c r="D1198" s="359">
        <f>VLOOKUP(A1198,'[3]44经开区'!$A$4:$D$1276,4,0)</f>
        <v>0</v>
      </c>
      <c r="E1198" s="333" t="str">
        <f t="shared" si="66"/>
        <v/>
      </c>
      <c r="F1198" s="300" t="str">
        <f t="shared" si="69"/>
        <v>否</v>
      </c>
      <c r="G1198" s="178" t="str">
        <f t="shared" si="70"/>
        <v>项</v>
      </c>
    </row>
    <row r="1199" ht="18.75" spans="1:7">
      <c r="A1199" s="472">
        <v>2220303</v>
      </c>
      <c r="B1199" s="329" t="s">
        <v>1024</v>
      </c>
      <c r="C1199" s="359">
        <f>VLOOKUP(A1199,'[3]44经开区'!$A$5:$C$1276,3,0)</f>
        <v>0</v>
      </c>
      <c r="D1199" s="359">
        <f>VLOOKUP(A1199,'[3]44经开区'!$A$4:$D$1276,4,0)</f>
        <v>0</v>
      </c>
      <c r="E1199" s="333" t="str">
        <f t="shared" si="66"/>
        <v/>
      </c>
      <c r="F1199" s="300" t="str">
        <f t="shared" si="69"/>
        <v>否</v>
      </c>
      <c r="G1199" s="178" t="str">
        <f t="shared" si="70"/>
        <v>项</v>
      </c>
    </row>
    <row r="1200" ht="18.75" spans="1:7">
      <c r="A1200" s="472">
        <v>2220304</v>
      </c>
      <c r="B1200" s="329" t="s">
        <v>1025</v>
      </c>
      <c r="C1200" s="359">
        <f>VLOOKUP(A1200,'[3]44经开区'!$A$5:$C$1276,3,0)</f>
        <v>0</v>
      </c>
      <c r="D1200" s="359">
        <f>VLOOKUP(A1200,'[3]44经开区'!$A$4:$D$1276,4,0)</f>
        <v>0</v>
      </c>
      <c r="E1200" s="333" t="str">
        <f t="shared" si="66"/>
        <v/>
      </c>
      <c r="F1200" s="300" t="str">
        <f t="shared" si="69"/>
        <v>否</v>
      </c>
      <c r="G1200" s="178" t="str">
        <f t="shared" si="70"/>
        <v>项</v>
      </c>
    </row>
    <row r="1201" ht="18.75" spans="1:7">
      <c r="A1201" s="474">
        <v>2220305</v>
      </c>
      <c r="B1201" s="484" t="s">
        <v>1026</v>
      </c>
      <c r="C1201" s="359">
        <f>VLOOKUP(A1201,'[3]44经开区'!$A$5:$C$1276,3,0)</f>
        <v>0</v>
      </c>
      <c r="D1201" s="359">
        <f>VLOOKUP(A1201,'[3]44经开区'!$A$4:$D$1276,4,0)</f>
        <v>0</v>
      </c>
      <c r="E1201" s="333" t="str">
        <f t="shared" si="66"/>
        <v/>
      </c>
      <c r="F1201" s="300" t="str">
        <f t="shared" si="69"/>
        <v>否</v>
      </c>
      <c r="G1201" s="178" t="str">
        <f t="shared" si="70"/>
        <v>项</v>
      </c>
    </row>
    <row r="1202" ht="18.75" spans="1:7">
      <c r="A1202" s="472">
        <v>2220399</v>
      </c>
      <c r="B1202" s="329" t="s">
        <v>1027</v>
      </c>
      <c r="C1202" s="359">
        <f>VLOOKUP(A1202,'[3]44经开区'!$A$5:$C$1276,3,0)</f>
        <v>0</v>
      </c>
      <c r="D1202" s="359">
        <f>VLOOKUP(A1202,'[3]44经开区'!$A$4:$D$1276,4,0)</f>
        <v>0</v>
      </c>
      <c r="E1202" s="333" t="str">
        <f t="shared" si="66"/>
        <v/>
      </c>
      <c r="F1202" s="300" t="str">
        <f t="shared" si="69"/>
        <v>否</v>
      </c>
      <c r="G1202" s="178" t="str">
        <f t="shared" si="70"/>
        <v>项</v>
      </c>
    </row>
    <row r="1203" ht="18.75" spans="1:7">
      <c r="A1203" s="471">
        <v>22204</v>
      </c>
      <c r="B1203" s="325" t="s">
        <v>1028</v>
      </c>
      <c r="C1203" s="377">
        <f>VLOOKUP(A1203,'[3]44经开区'!$A$5:$C$1276,3,0)</f>
        <v>0</v>
      </c>
      <c r="D1203" s="377">
        <f>VLOOKUP(A1203,'[3]44经开区'!$A$4:$D$1276,4,0)</f>
        <v>0</v>
      </c>
      <c r="E1203" s="338" t="str">
        <f t="shared" si="66"/>
        <v/>
      </c>
      <c r="F1203" s="300" t="str">
        <f t="shared" si="69"/>
        <v>否</v>
      </c>
      <c r="G1203" s="178" t="str">
        <f t="shared" si="70"/>
        <v>款</v>
      </c>
    </row>
    <row r="1204" ht="18.75" spans="1:7">
      <c r="A1204" s="472">
        <v>2220401</v>
      </c>
      <c r="B1204" s="329" t="s">
        <v>1029</v>
      </c>
      <c r="C1204" s="359">
        <f>VLOOKUP(A1204,'[3]44经开区'!$A$5:$C$1276,3,0)</f>
        <v>0</v>
      </c>
      <c r="D1204" s="359">
        <f>VLOOKUP(A1204,'[3]44经开区'!$A$4:$D$1276,4,0)</f>
        <v>0</v>
      </c>
      <c r="E1204" s="333" t="str">
        <f t="shared" si="66"/>
        <v/>
      </c>
      <c r="F1204" s="300" t="str">
        <f t="shared" si="69"/>
        <v>否</v>
      </c>
      <c r="G1204" s="178" t="str">
        <f t="shared" si="70"/>
        <v>项</v>
      </c>
    </row>
    <row r="1205" ht="18.75" spans="1:7">
      <c r="A1205" s="472">
        <v>2220402</v>
      </c>
      <c r="B1205" s="329" t="s">
        <v>1030</v>
      </c>
      <c r="C1205" s="359">
        <f>VLOOKUP(A1205,'[3]44经开区'!$A$5:$C$1276,3,0)</f>
        <v>0</v>
      </c>
      <c r="D1205" s="359">
        <f>VLOOKUP(A1205,'[3]44经开区'!$A$4:$D$1276,4,0)</f>
        <v>0</v>
      </c>
      <c r="E1205" s="333" t="str">
        <f t="shared" si="66"/>
        <v/>
      </c>
      <c r="F1205" s="300" t="str">
        <f t="shared" si="69"/>
        <v>否</v>
      </c>
      <c r="G1205" s="178" t="str">
        <f t="shared" si="70"/>
        <v>项</v>
      </c>
    </row>
    <row r="1206" ht="18.75" spans="1:7">
      <c r="A1206" s="472">
        <v>2220403</v>
      </c>
      <c r="B1206" s="329" t="s">
        <v>1031</v>
      </c>
      <c r="C1206" s="359">
        <f>VLOOKUP(A1206,'[3]44经开区'!$A$5:$C$1276,3,0)</f>
        <v>0</v>
      </c>
      <c r="D1206" s="359">
        <f>VLOOKUP(A1206,'[3]44经开区'!$A$4:$D$1276,4,0)</f>
        <v>0</v>
      </c>
      <c r="E1206" s="333" t="str">
        <f t="shared" si="66"/>
        <v/>
      </c>
      <c r="F1206" s="300" t="str">
        <f t="shared" si="69"/>
        <v>否</v>
      </c>
      <c r="G1206" s="178" t="str">
        <f t="shared" si="70"/>
        <v>项</v>
      </c>
    </row>
    <row r="1207" ht="18.75" spans="1:7">
      <c r="A1207" s="472">
        <v>2220404</v>
      </c>
      <c r="B1207" s="329" t="s">
        <v>1032</v>
      </c>
      <c r="C1207" s="359">
        <f>VLOOKUP(A1207,'[3]44经开区'!$A$5:$C$1276,3,0)</f>
        <v>0</v>
      </c>
      <c r="D1207" s="359">
        <f>VLOOKUP(A1207,'[3]44经开区'!$A$4:$D$1276,4,0)</f>
        <v>0</v>
      </c>
      <c r="E1207" s="333" t="str">
        <f t="shared" si="66"/>
        <v/>
      </c>
      <c r="F1207" s="300" t="str">
        <f t="shared" si="69"/>
        <v>否</v>
      </c>
      <c r="G1207" s="178" t="str">
        <f t="shared" si="70"/>
        <v>项</v>
      </c>
    </row>
    <row r="1208" ht="18.75" spans="1:7">
      <c r="A1208" s="472">
        <v>2220499</v>
      </c>
      <c r="B1208" s="329" t="s">
        <v>1033</v>
      </c>
      <c r="C1208" s="359">
        <f>VLOOKUP(A1208,'[3]44经开区'!$A$5:$C$1276,3,0)</f>
        <v>0</v>
      </c>
      <c r="D1208" s="359">
        <f>VLOOKUP(A1208,'[3]44经开区'!$A$4:$D$1276,4,0)</f>
        <v>0</v>
      </c>
      <c r="E1208" s="333" t="str">
        <f t="shared" si="66"/>
        <v/>
      </c>
      <c r="F1208" s="300" t="str">
        <f t="shared" si="69"/>
        <v>否</v>
      </c>
      <c r="G1208" s="178" t="str">
        <f t="shared" si="70"/>
        <v>项</v>
      </c>
    </row>
    <row r="1209" ht="18.75" spans="1:7">
      <c r="A1209" s="471">
        <v>22205</v>
      </c>
      <c r="B1209" s="325" t="s">
        <v>1034</v>
      </c>
      <c r="C1209" s="377">
        <f>VLOOKUP(A1209,'[3]44经开区'!$A$5:$C$1276,3,0)</f>
        <v>0</v>
      </c>
      <c r="D1209" s="377">
        <f>VLOOKUP(A1209,'[3]44经开区'!$A$4:$D$1276,4,0)</f>
        <v>0</v>
      </c>
      <c r="E1209" s="338" t="str">
        <f t="shared" si="66"/>
        <v/>
      </c>
      <c r="F1209" s="300" t="str">
        <f t="shared" si="69"/>
        <v>否</v>
      </c>
      <c r="G1209" s="178" t="str">
        <f t="shared" si="70"/>
        <v>款</v>
      </c>
    </row>
    <row r="1210" ht="18.75" spans="1:7">
      <c r="A1210" s="472">
        <v>2220501</v>
      </c>
      <c r="B1210" s="329" t="s">
        <v>1035</v>
      </c>
      <c r="C1210" s="359">
        <f>VLOOKUP(A1210,'[3]44经开区'!$A$5:$C$1276,3,0)</f>
        <v>0</v>
      </c>
      <c r="D1210" s="359">
        <f>VLOOKUP(A1210,'[3]44经开区'!$A$4:$D$1276,4,0)</f>
        <v>0</v>
      </c>
      <c r="E1210" s="333" t="str">
        <f t="shared" si="66"/>
        <v/>
      </c>
      <c r="F1210" s="300" t="str">
        <f t="shared" si="69"/>
        <v>否</v>
      </c>
      <c r="G1210" s="178" t="str">
        <f t="shared" si="70"/>
        <v>项</v>
      </c>
    </row>
    <row r="1211" ht="18.75" spans="1:7">
      <c r="A1211" s="472">
        <v>2220502</v>
      </c>
      <c r="B1211" s="329" t="s">
        <v>1036</v>
      </c>
      <c r="C1211" s="359">
        <f>VLOOKUP(A1211,'[3]44经开区'!$A$5:$C$1276,3,0)</f>
        <v>0</v>
      </c>
      <c r="D1211" s="359">
        <f>VLOOKUP(A1211,'[3]44经开区'!$A$4:$D$1276,4,0)</f>
        <v>0</v>
      </c>
      <c r="E1211" s="333" t="str">
        <f t="shared" si="66"/>
        <v/>
      </c>
      <c r="F1211" s="300" t="str">
        <f t="shared" si="69"/>
        <v>否</v>
      </c>
      <c r="G1211" s="178" t="str">
        <f t="shared" si="70"/>
        <v>项</v>
      </c>
    </row>
    <row r="1212" ht="18.75" spans="1:7">
      <c r="A1212" s="472">
        <v>2220503</v>
      </c>
      <c r="B1212" s="329" t="s">
        <v>1037</v>
      </c>
      <c r="C1212" s="359">
        <f>VLOOKUP(A1212,'[3]44经开区'!$A$5:$C$1276,3,0)</f>
        <v>0</v>
      </c>
      <c r="D1212" s="359">
        <f>VLOOKUP(A1212,'[3]44经开区'!$A$4:$D$1276,4,0)</f>
        <v>0</v>
      </c>
      <c r="E1212" s="333" t="str">
        <f t="shared" si="66"/>
        <v/>
      </c>
      <c r="F1212" s="300" t="str">
        <f t="shared" si="69"/>
        <v>否</v>
      </c>
      <c r="G1212" s="178" t="str">
        <f t="shared" si="70"/>
        <v>项</v>
      </c>
    </row>
    <row r="1213" ht="18.75" spans="1:7">
      <c r="A1213" s="472">
        <v>2220504</v>
      </c>
      <c r="B1213" s="329" t="s">
        <v>1038</v>
      </c>
      <c r="C1213" s="359">
        <f>VLOOKUP(A1213,'[3]44经开区'!$A$5:$C$1276,3,0)</f>
        <v>0</v>
      </c>
      <c r="D1213" s="359">
        <f>VLOOKUP(A1213,'[3]44经开区'!$A$4:$D$1276,4,0)</f>
        <v>0</v>
      </c>
      <c r="E1213" s="333" t="str">
        <f t="shared" si="66"/>
        <v/>
      </c>
      <c r="F1213" s="300" t="str">
        <f t="shared" si="69"/>
        <v>否</v>
      </c>
      <c r="G1213" s="178" t="str">
        <f t="shared" si="70"/>
        <v>项</v>
      </c>
    </row>
    <row r="1214" ht="18.75" spans="1:7">
      <c r="A1214" s="472">
        <v>2220505</v>
      </c>
      <c r="B1214" s="329" t="s">
        <v>1039</v>
      </c>
      <c r="C1214" s="359">
        <f>VLOOKUP(A1214,'[3]44经开区'!$A$5:$C$1276,3,0)</f>
        <v>0</v>
      </c>
      <c r="D1214" s="359">
        <f>VLOOKUP(A1214,'[3]44经开区'!$A$4:$D$1276,4,0)</f>
        <v>0</v>
      </c>
      <c r="E1214" s="333" t="str">
        <f t="shared" si="66"/>
        <v/>
      </c>
      <c r="F1214" s="300" t="str">
        <f t="shared" si="69"/>
        <v>否</v>
      </c>
      <c r="G1214" s="178" t="str">
        <f t="shared" si="70"/>
        <v>项</v>
      </c>
    </row>
    <row r="1215" ht="18.75" spans="1:7">
      <c r="A1215" s="472">
        <v>2220506</v>
      </c>
      <c r="B1215" s="329" t="s">
        <v>1040</v>
      </c>
      <c r="C1215" s="359">
        <f>VLOOKUP(A1215,'[3]44经开区'!$A$5:$C$1276,3,0)</f>
        <v>0</v>
      </c>
      <c r="D1215" s="359">
        <f>VLOOKUP(A1215,'[3]44经开区'!$A$4:$D$1276,4,0)</f>
        <v>0</v>
      </c>
      <c r="E1215" s="333" t="str">
        <f t="shared" si="66"/>
        <v/>
      </c>
      <c r="F1215" s="300" t="str">
        <f t="shared" si="69"/>
        <v>否</v>
      </c>
      <c r="G1215" s="178" t="str">
        <f t="shared" si="70"/>
        <v>项</v>
      </c>
    </row>
    <row r="1216" ht="18.75" spans="1:7">
      <c r="A1216" s="472">
        <v>2220507</v>
      </c>
      <c r="B1216" s="329" t="s">
        <v>1041</v>
      </c>
      <c r="C1216" s="359">
        <f>VLOOKUP(A1216,'[3]44经开区'!$A$5:$C$1276,3,0)</f>
        <v>0</v>
      </c>
      <c r="D1216" s="359">
        <f>VLOOKUP(A1216,'[3]44经开区'!$A$4:$D$1276,4,0)</f>
        <v>0</v>
      </c>
      <c r="E1216" s="333" t="str">
        <f t="shared" si="66"/>
        <v/>
      </c>
      <c r="F1216" s="300" t="str">
        <f t="shared" si="69"/>
        <v>否</v>
      </c>
      <c r="G1216" s="178" t="str">
        <f t="shared" si="70"/>
        <v>项</v>
      </c>
    </row>
    <row r="1217" ht="18.75" spans="1:7">
      <c r="A1217" s="472">
        <v>2220508</v>
      </c>
      <c r="B1217" s="329" t="s">
        <v>1042</v>
      </c>
      <c r="C1217" s="359">
        <f>VLOOKUP(A1217,'[3]44经开区'!$A$5:$C$1276,3,0)</f>
        <v>0</v>
      </c>
      <c r="D1217" s="359">
        <f>VLOOKUP(A1217,'[3]44经开区'!$A$4:$D$1276,4,0)</f>
        <v>0</v>
      </c>
      <c r="E1217" s="333" t="str">
        <f t="shared" si="66"/>
        <v/>
      </c>
      <c r="F1217" s="300" t="str">
        <f t="shared" si="69"/>
        <v>否</v>
      </c>
      <c r="G1217" s="178" t="str">
        <f t="shared" si="70"/>
        <v>项</v>
      </c>
    </row>
    <row r="1218" ht="18.75" spans="1:7">
      <c r="A1218" s="472">
        <v>2220509</v>
      </c>
      <c r="B1218" s="329" t="s">
        <v>1043</v>
      </c>
      <c r="C1218" s="359">
        <f>VLOOKUP(A1218,'[3]44经开区'!$A$5:$C$1276,3,0)</f>
        <v>0</v>
      </c>
      <c r="D1218" s="359">
        <f>VLOOKUP(A1218,'[3]44经开区'!$A$4:$D$1276,4,0)</f>
        <v>0</v>
      </c>
      <c r="E1218" s="333" t="str">
        <f t="shared" si="66"/>
        <v/>
      </c>
      <c r="F1218" s="300" t="str">
        <f t="shared" si="69"/>
        <v>否</v>
      </c>
      <c r="G1218" s="178" t="str">
        <f t="shared" si="70"/>
        <v>项</v>
      </c>
    </row>
    <row r="1219" ht="18.75" spans="1:7">
      <c r="A1219" s="472">
        <v>2220510</v>
      </c>
      <c r="B1219" s="329" t="s">
        <v>1044</v>
      </c>
      <c r="C1219" s="359">
        <f>VLOOKUP(A1219,'[3]44经开区'!$A$5:$C$1276,3,0)</f>
        <v>0</v>
      </c>
      <c r="D1219" s="359">
        <f>VLOOKUP(A1219,'[3]44经开区'!$A$4:$D$1276,4,0)</f>
        <v>0</v>
      </c>
      <c r="E1219" s="333" t="str">
        <f t="shared" si="66"/>
        <v/>
      </c>
      <c r="F1219" s="300" t="str">
        <f t="shared" si="69"/>
        <v>否</v>
      </c>
      <c r="G1219" s="178" t="str">
        <f t="shared" si="70"/>
        <v>项</v>
      </c>
    </row>
    <row r="1220" ht="18.75" spans="1:7">
      <c r="A1220" s="331">
        <v>2220511</v>
      </c>
      <c r="B1220" s="329" t="s">
        <v>1045</v>
      </c>
      <c r="C1220" s="359">
        <f>VLOOKUP(A1220,'[3]44经开区'!$A$5:$C$1276,3,0)</f>
        <v>0</v>
      </c>
      <c r="D1220" s="359">
        <f>VLOOKUP(A1220,'[3]44经开区'!$A$4:$D$1276,4,0)</f>
        <v>0</v>
      </c>
      <c r="E1220" s="333" t="str">
        <f t="shared" si="66"/>
        <v/>
      </c>
      <c r="F1220" s="300" t="str">
        <f t="shared" si="69"/>
        <v>否</v>
      </c>
      <c r="G1220" s="178" t="str">
        <f t="shared" si="70"/>
        <v>项</v>
      </c>
    </row>
    <row r="1221" ht="18.75" spans="1:7">
      <c r="A1221" s="472">
        <v>2220599</v>
      </c>
      <c r="B1221" s="329" t="s">
        <v>1046</v>
      </c>
      <c r="C1221" s="359">
        <f>VLOOKUP(A1221,'[3]44经开区'!$A$5:$C$1276,3,0)</f>
        <v>0</v>
      </c>
      <c r="D1221" s="359">
        <f>VLOOKUP(A1221,'[3]44经开区'!$A$4:$D$1276,4,0)</f>
        <v>0</v>
      </c>
      <c r="E1221" s="333" t="str">
        <f t="shared" si="66"/>
        <v/>
      </c>
      <c r="F1221" s="300" t="str">
        <f t="shared" si="69"/>
        <v>否</v>
      </c>
      <c r="G1221" s="178" t="str">
        <f t="shared" si="70"/>
        <v>项</v>
      </c>
    </row>
    <row r="1222" ht="18.75" spans="1:7">
      <c r="A1222" s="471">
        <v>224</v>
      </c>
      <c r="B1222" s="325" t="s">
        <v>111</v>
      </c>
      <c r="C1222" s="377">
        <f>VLOOKUP(A1222,'[3]44经开区'!$A$5:$C$1276,3,0)</f>
        <v>804</v>
      </c>
      <c r="D1222" s="377">
        <f>VLOOKUP(A1222,'[3]44经开区'!$A$4:$D$1276,4,0)</f>
        <v>679</v>
      </c>
      <c r="E1222" s="338">
        <f t="shared" si="66"/>
        <v>-0.155</v>
      </c>
      <c r="F1222" s="300" t="str">
        <f t="shared" si="69"/>
        <v>是</v>
      </c>
      <c r="G1222" s="178" t="str">
        <f t="shared" si="70"/>
        <v>类</v>
      </c>
    </row>
    <row r="1223" ht="18.75" spans="1:7">
      <c r="A1223" s="471">
        <v>22401</v>
      </c>
      <c r="B1223" s="325" t="s">
        <v>1047</v>
      </c>
      <c r="C1223" s="377">
        <f>VLOOKUP(A1223,'[3]44经开区'!$A$5:$C$1276,3,0)</f>
        <v>57</v>
      </c>
      <c r="D1223" s="377">
        <f>VLOOKUP(A1223,'[3]44经开区'!$A$4:$D$1276,4,0)</f>
        <v>38</v>
      </c>
      <c r="E1223" s="338">
        <f t="shared" si="66"/>
        <v>-0.333</v>
      </c>
      <c r="F1223" s="300" t="str">
        <f t="shared" si="69"/>
        <v>是</v>
      </c>
      <c r="G1223" s="178" t="str">
        <f t="shared" si="70"/>
        <v>款</v>
      </c>
    </row>
    <row r="1224" ht="18.75" spans="1:7">
      <c r="A1224" s="472">
        <v>2240101</v>
      </c>
      <c r="B1224" s="329" t="s">
        <v>137</v>
      </c>
      <c r="C1224" s="359">
        <f>VLOOKUP(A1224,'[3]44经开区'!$A$5:$C$1276,3,0)</f>
        <v>47</v>
      </c>
      <c r="D1224" s="359">
        <f>VLOOKUP(A1224,'[3]44经开区'!$A$4:$D$1276,4,0)</f>
        <v>0</v>
      </c>
      <c r="E1224" s="333">
        <f t="shared" si="66"/>
        <v>-1</v>
      </c>
      <c r="F1224" s="300" t="str">
        <f t="shared" si="69"/>
        <v>是</v>
      </c>
      <c r="G1224" s="178" t="str">
        <f t="shared" si="70"/>
        <v>项</v>
      </c>
    </row>
    <row r="1225" ht="18.75" spans="1:7">
      <c r="A1225" s="472">
        <v>2240102</v>
      </c>
      <c r="B1225" s="329" t="s">
        <v>138</v>
      </c>
      <c r="C1225" s="359">
        <f>VLOOKUP(A1225,'[3]44经开区'!$A$5:$C$1276,3,0)</f>
        <v>0</v>
      </c>
      <c r="D1225" s="359">
        <f>VLOOKUP(A1225,'[3]44经开区'!$A$4:$D$1276,4,0)</f>
        <v>38</v>
      </c>
      <c r="E1225" s="333" t="str">
        <f t="shared" si="66"/>
        <v/>
      </c>
      <c r="F1225" s="300" t="str">
        <f t="shared" si="69"/>
        <v>是</v>
      </c>
      <c r="G1225" s="178" t="str">
        <f t="shared" si="70"/>
        <v>项</v>
      </c>
    </row>
    <row r="1226" ht="18.75" spans="1:7">
      <c r="A1226" s="472">
        <v>2240103</v>
      </c>
      <c r="B1226" s="329" t="s">
        <v>139</v>
      </c>
      <c r="C1226" s="359">
        <f>VLOOKUP(A1226,'[3]44经开区'!$A$5:$C$1276,3,0)</f>
        <v>0</v>
      </c>
      <c r="D1226" s="359">
        <f>VLOOKUP(A1226,'[3]44经开区'!$A$4:$D$1276,4,0)</f>
        <v>0</v>
      </c>
      <c r="E1226" s="333" t="str">
        <f t="shared" ref="E1226:E1238" si="71">IF(C1226&gt;0,D1226/C1226-1,IF(C1226&lt;0,-(D1226/C1226-1),""))</f>
        <v/>
      </c>
      <c r="F1226" s="300" t="str">
        <f t="shared" si="69"/>
        <v>否</v>
      </c>
      <c r="G1226" s="178" t="str">
        <f t="shared" si="70"/>
        <v>项</v>
      </c>
    </row>
    <row r="1227" ht="18.75" spans="1:7">
      <c r="A1227" s="472">
        <v>2240104</v>
      </c>
      <c r="B1227" s="329" t="s">
        <v>1048</v>
      </c>
      <c r="C1227" s="359">
        <f>VLOOKUP(A1227,'[3]44经开区'!$A$5:$C$1276,3,0)</f>
        <v>0</v>
      </c>
      <c r="D1227" s="359">
        <f>VLOOKUP(A1227,'[3]44经开区'!$A$4:$D$1276,4,0)</f>
        <v>0</v>
      </c>
      <c r="E1227" s="333" t="str">
        <f t="shared" si="71"/>
        <v/>
      </c>
      <c r="F1227" s="300" t="str">
        <f t="shared" si="69"/>
        <v>否</v>
      </c>
      <c r="G1227" s="178" t="str">
        <f t="shared" si="70"/>
        <v>项</v>
      </c>
    </row>
    <row r="1228" ht="18.75" spans="1:7">
      <c r="A1228" s="472">
        <v>2240105</v>
      </c>
      <c r="B1228" s="329" t="s">
        <v>1049</v>
      </c>
      <c r="C1228" s="359">
        <f>VLOOKUP(A1228,'[3]44经开区'!$A$5:$C$1276,3,0)</f>
        <v>0</v>
      </c>
      <c r="D1228" s="359">
        <f>VLOOKUP(A1228,'[3]44经开区'!$A$4:$D$1276,4,0)</f>
        <v>0</v>
      </c>
      <c r="E1228" s="333" t="str">
        <f t="shared" si="71"/>
        <v/>
      </c>
      <c r="F1228" s="300" t="str">
        <f t="shared" si="69"/>
        <v>否</v>
      </c>
      <c r="G1228" s="178" t="str">
        <f t="shared" si="70"/>
        <v>项</v>
      </c>
    </row>
    <row r="1229" ht="18.75" spans="1:7">
      <c r="A1229" s="472">
        <v>2240106</v>
      </c>
      <c r="B1229" s="329" t="s">
        <v>1050</v>
      </c>
      <c r="C1229" s="359">
        <f>VLOOKUP(A1229,'[3]44经开区'!$A$5:$C$1276,3,0)</f>
        <v>0</v>
      </c>
      <c r="D1229" s="359">
        <f>VLOOKUP(A1229,'[3]44经开区'!$A$4:$D$1276,4,0)</f>
        <v>0</v>
      </c>
      <c r="E1229" s="333" t="str">
        <f t="shared" si="71"/>
        <v/>
      </c>
      <c r="F1229" s="300" t="str">
        <f t="shared" si="69"/>
        <v>否</v>
      </c>
      <c r="G1229" s="178" t="str">
        <f t="shared" si="70"/>
        <v>项</v>
      </c>
    </row>
    <row r="1230" ht="18.75" spans="1:7">
      <c r="A1230" s="472">
        <v>2240108</v>
      </c>
      <c r="B1230" s="329" t="s">
        <v>1051</v>
      </c>
      <c r="C1230" s="359">
        <f>VLOOKUP(A1230,'[3]44经开区'!$A$5:$C$1276,3,0)</f>
        <v>10</v>
      </c>
      <c r="D1230" s="359">
        <f>VLOOKUP(A1230,'[3]44经开区'!$A$4:$D$1276,4,0)</f>
        <v>0</v>
      </c>
      <c r="E1230" s="333">
        <f t="shared" si="71"/>
        <v>-1</v>
      </c>
      <c r="F1230" s="300" t="str">
        <f t="shared" si="69"/>
        <v>是</v>
      </c>
      <c r="G1230" s="178" t="str">
        <f t="shared" si="70"/>
        <v>项</v>
      </c>
    </row>
    <row r="1231" ht="18.75" spans="1:7">
      <c r="A1231" s="472">
        <v>2240109</v>
      </c>
      <c r="B1231" s="329" t="s">
        <v>1052</v>
      </c>
      <c r="C1231" s="359">
        <f>VLOOKUP(A1231,'[3]44经开区'!$A$5:$C$1276,3,0)</f>
        <v>0</v>
      </c>
      <c r="D1231" s="359">
        <f>VLOOKUP(A1231,'[3]44经开区'!$A$4:$D$1276,4,0)</f>
        <v>0</v>
      </c>
      <c r="E1231" s="333" t="str">
        <f t="shared" si="71"/>
        <v/>
      </c>
      <c r="F1231" s="300" t="str">
        <f t="shared" si="69"/>
        <v>否</v>
      </c>
      <c r="G1231" s="178" t="str">
        <f t="shared" si="70"/>
        <v>项</v>
      </c>
    </row>
    <row r="1232" ht="18.75" spans="1:7">
      <c r="A1232" s="472">
        <v>2240150</v>
      </c>
      <c r="B1232" s="329" t="s">
        <v>146</v>
      </c>
      <c r="C1232" s="359">
        <f>VLOOKUP(A1232,'[3]44经开区'!$A$5:$C$1276,3,0)</f>
        <v>0</v>
      </c>
      <c r="D1232" s="359">
        <f>VLOOKUP(A1232,'[3]44经开区'!$A$4:$D$1276,4,0)</f>
        <v>0</v>
      </c>
      <c r="E1232" s="333" t="str">
        <f t="shared" si="71"/>
        <v/>
      </c>
      <c r="F1232" s="300" t="str">
        <f t="shared" si="69"/>
        <v>否</v>
      </c>
      <c r="G1232" s="178" t="str">
        <f t="shared" si="70"/>
        <v>项</v>
      </c>
    </row>
    <row r="1233" ht="18.75" spans="1:7">
      <c r="A1233" s="472">
        <v>2240199</v>
      </c>
      <c r="B1233" s="329" t="s">
        <v>1053</v>
      </c>
      <c r="C1233" s="359">
        <f>VLOOKUP(A1233,'[3]44经开区'!$A$5:$C$1276,3,0)</f>
        <v>0</v>
      </c>
      <c r="D1233" s="359">
        <f>VLOOKUP(A1233,'[3]44经开区'!$A$4:$D$1276,4,0)</f>
        <v>0</v>
      </c>
      <c r="E1233" s="333" t="str">
        <f t="shared" si="71"/>
        <v/>
      </c>
      <c r="F1233" s="300" t="str">
        <f t="shared" si="69"/>
        <v>否</v>
      </c>
      <c r="G1233" s="178" t="str">
        <f t="shared" si="70"/>
        <v>项</v>
      </c>
    </row>
    <row r="1234" ht="18.75" spans="1:7">
      <c r="A1234" s="471">
        <v>22402</v>
      </c>
      <c r="B1234" s="325" t="s">
        <v>1054</v>
      </c>
      <c r="C1234" s="377">
        <f>VLOOKUP(A1234,'[3]44经开区'!$A$5:$C$1276,3,0)</f>
        <v>747</v>
      </c>
      <c r="D1234" s="377">
        <f>VLOOKUP(A1234,'[3]44经开区'!$A$4:$D$1276,4,0)</f>
        <v>604</v>
      </c>
      <c r="E1234" s="338">
        <f t="shared" si="71"/>
        <v>-0.191</v>
      </c>
      <c r="F1234" s="300" t="str">
        <f t="shared" si="69"/>
        <v>是</v>
      </c>
      <c r="G1234" s="178" t="str">
        <f t="shared" si="70"/>
        <v>款</v>
      </c>
    </row>
    <row r="1235" ht="18.75" spans="1:7">
      <c r="A1235" s="472">
        <v>2240201</v>
      </c>
      <c r="B1235" s="329" t="s">
        <v>137</v>
      </c>
      <c r="C1235" s="359">
        <f>VLOOKUP(A1235,'[3]44经开区'!$A$5:$C$1276,3,0)</f>
        <v>547</v>
      </c>
      <c r="D1235" s="359">
        <f>VLOOKUP(A1235,'[3]44经开区'!$A$4:$D$1276,4,0)</f>
        <v>554</v>
      </c>
      <c r="E1235" s="333">
        <f t="shared" si="71"/>
        <v>0.013</v>
      </c>
      <c r="F1235" s="300" t="str">
        <f t="shared" si="69"/>
        <v>是</v>
      </c>
      <c r="G1235" s="178" t="str">
        <f t="shared" si="70"/>
        <v>项</v>
      </c>
    </row>
    <row r="1236" ht="18.75" spans="1:7">
      <c r="A1236" s="472">
        <v>2240202</v>
      </c>
      <c r="B1236" s="329" t="s">
        <v>138</v>
      </c>
      <c r="C1236" s="359">
        <f>VLOOKUP(A1236,'[3]44经开区'!$A$5:$C$1276,3,0)</f>
        <v>0</v>
      </c>
      <c r="D1236" s="359">
        <f>VLOOKUP(A1236,'[3]44经开区'!$A$4:$D$1276,4,0)</f>
        <v>0</v>
      </c>
      <c r="E1236" s="333" t="str">
        <f t="shared" si="71"/>
        <v/>
      </c>
      <c r="F1236" s="300" t="str">
        <f t="shared" si="69"/>
        <v>否</v>
      </c>
      <c r="G1236" s="178" t="str">
        <f t="shared" si="70"/>
        <v>项</v>
      </c>
    </row>
    <row r="1237" ht="18.75" spans="1:7">
      <c r="A1237" s="472">
        <v>2240203</v>
      </c>
      <c r="B1237" s="329" t="s">
        <v>139</v>
      </c>
      <c r="C1237" s="359">
        <f>VLOOKUP(A1237,'[3]44经开区'!$A$5:$C$1276,3,0)</f>
        <v>0</v>
      </c>
      <c r="D1237" s="359">
        <f>VLOOKUP(A1237,'[3]44经开区'!$A$4:$D$1276,4,0)</f>
        <v>0</v>
      </c>
      <c r="E1237" s="333" t="str">
        <f t="shared" si="71"/>
        <v/>
      </c>
      <c r="F1237" s="300" t="str">
        <f t="shared" si="69"/>
        <v>否</v>
      </c>
      <c r="G1237" s="178" t="str">
        <f t="shared" si="70"/>
        <v>项</v>
      </c>
    </row>
    <row r="1238" ht="18.75" spans="1:7">
      <c r="A1238" s="472">
        <v>2240204</v>
      </c>
      <c r="B1238" s="329" t="s">
        <v>1055</v>
      </c>
      <c r="C1238" s="359">
        <f>VLOOKUP(A1238,'[3]44经开区'!$A$5:$C$1276,3,0)</f>
        <v>200</v>
      </c>
      <c r="D1238" s="359">
        <f>VLOOKUP(A1238,'[3]44经开区'!$A$4:$D$1276,4,0)</f>
        <v>50</v>
      </c>
      <c r="E1238" s="333">
        <f t="shared" si="71"/>
        <v>-0.75</v>
      </c>
      <c r="F1238" s="300" t="str">
        <f t="shared" si="69"/>
        <v>是</v>
      </c>
      <c r="G1238" s="178" t="str">
        <f t="shared" si="70"/>
        <v>项</v>
      </c>
    </row>
    <row r="1239" ht="18.75" spans="1:7">
      <c r="A1239" s="472">
        <v>2240299</v>
      </c>
      <c r="B1239" s="329" t="s">
        <v>1056</v>
      </c>
      <c r="C1239" s="359">
        <f>VLOOKUP(A1239,'[3]44经开区'!$A$5:$C$1276,3,0)</f>
        <v>0</v>
      </c>
      <c r="D1239" s="359">
        <f>VLOOKUP(A1239,'[3]44经开区'!$A$4:$D$1276,4,0)</f>
        <v>0</v>
      </c>
      <c r="E1239" s="333" t="str">
        <f t="shared" ref="E1239:E1276" si="72">IF(C1239&gt;0,D1239/C1239-1,IF(C1239&lt;0,-(D1239/C1239-1),""))</f>
        <v/>
      </c>
      <c r="F1239" s="300" t="str">
        <f t="shared" si="69"/>
        <v>否</v>
      </c>
      <c r="G1239" s="178" t="str">
        <f t="shared" si="70"/>
        <v>项</v>
      </c>
    </row>
    <row r="1240" ht="18.75" spans="1:7">
      <c r="A1240" s="471">
        <v>22404</v>
      </c>
      <c r="B1240" s="325" t="s">
        <v>1057</v>
      </c>
      <c r="C1240" s="377">
        <f>VLOOKUP(A1240,'[3]44经开区'!$A$5:$C$1276,3,0)</f>
        <v>0</v>
      </c>
      <c r="D1240" s="377">
        <f>VLOOKUP(A1240,'[3]44经开区'!$A$4:$D$1276,4,0)</f>
        <v>0</v>
      </c>
      <c r="E1240" s="333" t="str">
        <f t="shared" si="72"/>
        <v/>
      </c>
      <c r="F1240" s="300" t="str">
        <f t="shared" ref="F1240:F1281" si="73">IF(LEN(A1240)=3,"是",IF(B1240&lt;&gt;"",IF(SUM(C1240:D1240)&lt;&gt;0,"是","否"),"是"))</f>
        <v>否</v>
      </c>
      <c r="G1240" s="178" t="str">
        <f t="shared" ref="G1240:G1281" si="74">IF(LEN(A1240)=3,"类",IF(LEN(A1240)=5,"款","项"))</f>
        <v>款</v>
      </c>
    </row>
    <row r="1241" ht="18.75" spans="1:7">
      <c r="A1241" s="472">
        <v>2240401</v>
      </c>
      <c r="B1241" s="329" t="s">
        <v>137</v>
      </c>
      <c r="C1241" s="359">
        <f>VLOOKUP(A1241,'[3]44经开区'!$A$5:$C$1276,3,0)</f>
        <v>0</v>
      </c>
      <c r="D1241" s="359">
        <f>VLOOKUP(A1241,'[3]44经开区'!$A$4:$D$1276,4,0)</f>
        <v>0</v>
      </c>
      <c r="E1241" s="333" t="str">
        <f t="shared" si="72"/>
        <v/>
      </c>
      <c r="F1241" s="300" t="str">
        <f t="shared" si="73"/>
        <v>否</v>
      </c>
      <c r="G1241" s="178" t="str">
        <f t="shared" si="74"/>
        <v>项</v>
      </c>
    </row>
    <row r="1242" ht="18.75" spans="1:7">
      <c r="A1242" s="472">
        <v>2240402</v>
      </c>
      <c r="B1242" s="329" t="s">
        <v>138</v>
      </c>
      <c r="C1242" s="359">
        <f>VLOOKUP(A1242,'[3]44经开区'!$A$5:$C$1276,3,0)</f>
        <v>0</v>
      </c>
      <c r="D1242" s="359">
        <f>VLOOKUP(A1242,'[3]44经开区'!$A$4:$D$1276,4,0)</f>
        <v>0</v>
      </c>
      <c r="E1242" s="333" t="str">
        <f t="shared" si="72"/>
        <v/>
      </c>
      <c r="F1242" s="300" t="str">
        <f t="shared" si="73"/>
        <v>否</v>
      </c>
      <c r="G1242" s="178" t="str">
        <f t="shared" si="74"/>
        <v>项</v>
      </c>
    </row>
    <row r="1243" ht="18.75" spans="1:7">
      <c r="A1243" s="472">
        <v>2240403</v>
      </c>
      <c r="B1243" s="329" t="s">
        <v>139</v>
      </c>
      <c r="C1243" s="359">
        <f>VLOOKUP(A1243,'[3]44经开区'!$A$5:$C$1276,3,0)</f>
        <v>0</v>
      </c>
      <c r="D1243" s="359">
        <f>VLOOKUP(A1243,'[3]44经开区'!$A$4:$D$1276,4,0)</f>
        <v>0</v>
      </c>
      <c r="E1243" s="333" t="str">
        <f t="shared" si="72"/>
        <v/>
      </c>
      <c r="F1243" s="300" t="str">
        <f t="shared" si="73"/>
        <v>否</v>
      </c>
      <c r="G1243" s="178" t="str">
        <f t="shared" si="74"/>
        <v>项</v>
      </c>
    </row>
    <row r="1244" ht="18.75" spans="1:7">
      <c r="A1244" s="472">
        <v>2240404</v>
      </c>
      <c r="B1244" s="329" t="s">
        <v>1058</v>
      </c>
      <c r="C1244" s="359">
        <f>VLOOKUP(A1244,'[3]44经开区'!$A$5:$C$1276,3,0)</f>
        <v>0</v>
      </c>
      <c r="D1244" s="359">
        <f>VLOOKUP(A1244,'[3]44经开区'!$A$4:$D$1276,4,0)</f>
        <v>0</v>
      </c>
      <c r="E1244" s="333" t="str">
        <f t="shared" si="72"/>
        <v/>
      </c>
      <c r="F1244" s="300" t="str">
        <f t="shared" si="73"/>
        <v>否</v>
      </c>
      <c r="G1244" s="178" t="str">
        <f t="shared" si="74"/>
        <v>项</v>
      </c>
    </row>
    <row r="1245" ht="18.75" spans="1:7">
      <c r="A1245" s="472">
        <v>2240405</v>
      </c>
      <c r="B1245" s="329" t="s">
        <v>1059</v>
      </c>
      <c r="C1245" s="359">
        <f>VLOOKUP(A1245,'[3]44经开区'!$A$5:$C$1276,3,0)</f>
        <v>0</v>
      </c>
      <c r="D1245" s="359">
        <f>VLOOKUP(A1245,'[3]44经开区'!$A$4:$D$1276,4,0)</f>
        <v>0</v>
      </c>
      <c r="E1245" s="333" t="str">
        <f t="shared" si="72"/>
        <v/>
      </c>
      <c r="F1245" s="300" t="str">
        <f t="shared" si="73"/>
        <v>否</v>
      </c>
      <c r="G1245" s="178" t="str">
        <f t="shared" si="74"/>
        <v>项</v>
      </c>
    </row>
    <row r="1246" ht="18.75" spans="1:7">
      <c r="A1246" s="472">
        <v>2240450</v>
      </c>
      <c r="B1246" s="329" t="s">
        <v>146</v>
      </c>
      <c r="C1246" s="359">
        <f>VLOOKUP(A1246,'[3]44经开区'!$A$5:$C$1276,3,0)</f>
        <v>0</v>
      </c>
      <c r="D1246" s="359">
        <f>VLOOKUP(A1246,'[3]44经开区'!$A$4:$D$1276,4,0)</f>
        <v>0</v>
      </c>
      <c r="E1246" s="333" t="str">
        <f t="shared" si="72"/>
        <v/>
      </c>
      <c r="F1246" s="300" t="str">
        <f t="shared" si="73"/>
        <v>否</v>
      </c>
      <c r="G1246" s="178" t="str">
        <f t="shared" si="74"/>
        <v>项</v>
      </c>
    </row>
    <row r="1247" ht="18.75" spans="1:7">
      <c r="A1247" s="472">
        <v>2240499</v>
      </c>
      <c r="B1247" s="329" t="s">
        <v>1060</v>
      </c>
      <c r="C1247" s="359">
        <f>VLOOKUP(A1247,'[3]44经开区'!$A$5:$C$1276,3,0)</f>
        <v>0</v>
      </c>
      <c r="D1247" s="359">
        <f>VLOOKUP(A1247,'[3]44经开区'!$A$4:$D$1276,4,0)</f>
        <v>0</v>
      </c>
      <c r="E1247" s="333" t="str">
        <f t="shared" si="72"/>
        <v/>
      </c>
      <c r="F1247" s="300" t="str">
        <f t="shared" si="73"/>
        <v>否</v>
      </c>
      <c r="G1247" s="178" t="str">
        <f t="shared" si="74"/>
        <v>项</v>
      </c>
    </row>
    <row r="1248" ht="18.75" spans="1:7">
      <c r="A1248" s="471">
        <v>22405</v>
      </c>
      <c r="B1248" s="325" t="s">
        <v>1061</v>
      </c>
      <c r="C1248" s="377">
        <f>VLOOKUP(A1248,'[3]44经开区'!$A$5:$C$1276,3,0)</f>
        <v>0</v>
      </c>
      <c r="D1248" s="377">
        <f>VLOOKUP(A1248,'[3]44经开区'!$A$4:$D$1276,4,0)</f>
        <v>0</v>
      </c>
      <c r="E1248" s="333" t="str">
        <f t="shared" si="72"/>
        <v/>
      </c>
      <c r="F1248" s="300" t="str">
        <f t="shared" si="73"/>
        <v>否</v>
      </c>
      <c r="G1248" s="178" t="str">
        <f t="shared" si="74"/>
        <v>款</v>
      </c>
    </row>
    <row r="1249" ht="18.75" spans="1:7">
      <c r="A1249" s="472">
        <v>2240501</v>
      </c>
      <c r="B1249" s="329" t="s">
        <v>137</v>
      </c>
      <c r="C1249" s="359">
        <f>VLOOKUP(A1249,'[3]44经开区'!$A$5:$C$1276,3,0)</f>
        <v>0</v>
      </c>
      <c r="D1249" s="359">
        <f>VLOOKUP(A1249,'[3]44经开区'!$A$4:$D$1276,4,0)</f>
        <v>0</v>
      </c>
      <c r="E1249" s="333" t="str">
        <f t="shared" si="72"/>
        <v/>
      </c>
      <c r="F1249" s="300" t="str">
        <f t="shared" si="73"/>
        <v>否</v>
      </c>
      <c r="G1249" s="178" t="str">
        <f t="shared" si="74"/>
        <v>项</v>
      </c>
    </row>
    <row r="1250" ht="18.75" spans="1:7">
      <c r="A1250" s="472">
        <v>2240502</v>
      </c>
      <c r="B1250" s="329" t="s">
        <v>138</v>
      </c>
      <c r="C1250" s="359">
        <f>VLOOKUP(A1250,'[3]44经开区'!$A$5:$C$1276,3,0)</f>
        <v>0</v>
      </c>
      <c r="D1250" s="359">
        <f>VLOOKUP(A1250,'[3]44经开区'!$A$4:$D$1276,4,0)</f>
        <v>0</v>
      </c>
      <c r="E1250" s="333" t="str">
        <f t="shared" si="72"/>
        <v/>
      </c>
      <c r="F1250" s="300" t="str">
        <f t="shared" si="73"/>
        <v>否</v>
      </c>
      <c r="G1250" s="178" t="str">
        <f t="shared" si="74"/>
        <v>项</v>
      </c>
    </row>
    <row r="1251" ht="18.75" spans="1:7">
      <c r="A1251" s="472">
        <v>2240503</v>
      </c>
      <c r="B1251" s="329" t="s">
        <v>139</v>
      </c>
      <c r="C1251" s="359">
        <f>VLOOKUP(A1251,'[3]44经开区'!$A$5:$C$1276,3,0)</f>
        <v>0</v>
      </c>
      <c r="D1251" s="359">
        <f>VLOOKUP(A1251,'[3]44经开区'!$A$4:$D$1276,4,0)</f>
        <v>0</v>
      </c>
      <c r="E1251" s="333" t="str">
        <f t="shared" si="72"/>
        <v/>
      </c>
      <c r="F1251" s="300" t="str">
        <f t="shared" si="73"/>
        <v>否</v>
      </c>
      <c r="G1251" s="178" t="str">
        <f t="shared" si="74"/>
        <v>项</v>
      </c>
    </row>
    <row r="1252" ht="18.75" spans="1:7">
      <c r="A1252" s="472">
        <v>2240504</v>
      </c>
      <c r="B1252" s="329" t="s">
        <v>1062</v>
      </c>
      <c r="C1252" s="359">
        <f>VLOOKUP(A1252,'[3]44经开区'!$A$5:$C$1276,3,0)</f>
        <v>0</v>
      </c>
      <c r="D1252" s="359">
        <f>VLOOKUP(A1252,'[3]44经开区'!$A$4:$D$1276,4,0)</f>
        <v>0</v>
      </c>
      <c r="E1252" s="333" t="str">
        <f t="shared" si="72"/>
        <v/>
      </c>
      <c r="F1252" s="300" t="str">
        <f t="shared" si="73"/>
        <v>否</v>
      </c>
      <c r="G1252" s="178" t="str">
        <f t="shared" si="74"/>
        <v>项</v>
      </c>
    </row>
    <row r="1253" ht="18.75" spans="1:7">
      <c r="A1253" s="472">
        <v>2240505</v>
      </c>
      <c r="B1253" s="329" t="s">
        <v>1063</v>
      </c>
      <c r="C1253" s="359">
        <f>VLOOKUP(A1253,'[3]44经开区'!$A$5:$C$1276,3,0)</f>
        <v>0</v>
      </c>
      <c r="D1253" s="359">
        <f>VLOOKUP(A1253,'[3]44经开区'!$A$4:$D$1276,4,0)</f>
        <v>0</v>
      </c>
      <c r="E1253" s="333" t="str">
        <f t="shared" si="72"/>
        <v/>
      </c>
      <c r="F1253" s="300" t="str">
        <f t="shared" si="73"/>
        <v>否</v>
      </c>
      <c r="G1253" s="178" t="str">
        <f t="shared" si="74"/>
        <v>项</v>
      </c>
    </row>
    <row r="1254" ht="18.75" spans="1:7">
      <c r="A1254" s="472">
        <v>2240506</v>
      </c>
      <c r="B1254" s="329" t="s">
        <v>1064</v>
      </c>
      <c r="C1254" s="359">
        <f>VLOOKUP(A1254,'[3]44经开区'!$A$5:$C$1276,3,0)</f>
        <v>0</v>
      </c>
      <c r="D1254" s="359">
        <f>VLOOKUP(A1254,'[3]44经开区'!$A$4:$D$1276,4,0)</f>
        <v>0</v>
      </c>
      <c r="E1254" s="333" t="str">
        <f t="shared" si="72"/>
        <v/>
      </c>
      <c r="F1254" s="300" t="str">
        <f t="shared" si="73"/>
        <v>否</v>
      </c>
      <c r="G1254" s="178" t="str">
        <f t="shared" si="74"/>
        <v>项</v>
      </c>
    </row>
    <row r="1255" ht="18.75" spans="1:7">
      <c r="A1255" s="472">
        <v>2240507</v>
      </c>
      <c r="B1255" s="329" t="s">
        <v>1065</v>
      </c>
      <c r="C1255" s="359">
        <f>VLOOKUP(A1255,'[3]44经开区'!$A$5:$C$1276,3,0)</f>
        <v>0</v>
      </c>
      <c r="D1255" s="359">
        <f>VLOOKUP(A1255,'[3]44经开区'!$A$4:$D$1276,4,0)</f>
        <v>0</v>
      </c>
      <c r="E1255" s="333" t="str">
        <f t="shared" si="72"/>
        <v/>
      </c>
      <c r="F1255" s="300" t="str">
        <f t="shared" si="73"/>
        <v>否</v>
      </c>
      <c r="G1255" s="178" t="str">
        <f t="shared" si="74"/>
        <v>项</v>
      </c>
    </row>
    <row r="1256" ht="18.75" spans="1:7">
      <c r="A1256" s="472">
        <v>2240508</v>
      </c>
      <c r="B1256" s="329" t="s">
        <v>1066</v>
      </c>
      <c r="C1256" s="359">
        <f>VLOOKUP(A1256,'[3]44经开区'!$A$5:$C$1276,3,0)</f>
        <v>0</v>
      </c>
      <c r="D1256" s="359">
        <f>VLOOKUP(A1256,'[3]44经开区'!$A$4:$D$1276,4,0)</f>
        <v>0</v>
      </c>
      <c r="E1256" s="333" t="str">
        <f t="shared" si="72"/>
        <v/>
      </c>
      <c r="F1256" s="300" t="str">
        <f t="shared" si="73"/>
        <v>否</v>
      </c>
      <c r="G1256" s="178" t="str">
        <f t="shared" si="74"/>
        <v>项</v>
      </c>
    </row>
    <row r="1257" ht="18.75" spans="1:7">
      <c r="A1257" s="472">
        <v>2240509</v>
      </c>
      <c r="B1257" s="329" t="s">
        <v>1067</v>
      </c>
      <c r="C1257" s="359">
        <f>VLOOKUP(A1257,'[3]44经开区'!$A$5:$C$1276,3,0)</f>
        <v>0</v>
      </c>
      <c r="D1257" s="359">
        <f>VLOOKUP(A1257,'[3]44经开区'!$A$4:$D$1276,4,0)</f>
        <v>0</v>
      </c>
      <c r="E1257" s="333" t="str">
        <f t="shared" si="72"/>
        <v/>
      </c>
      <c r="F1257" s="300" t="str">
        <f t="shared" si="73"/>
        <v>否</v>
      </c>
      <c r="G1257" s="178" t="str">
        <f t="shared" si="74"/>
        <v>项</v>
      </c>
    </row>
    <row r="1258" ht="18.75" spans="1:7">
      <c r="A1258" s="472">
        <v>2240510</v>
      </c>
      <c r="B1258" s="329" t="s">
        <v>1068</v>
      </c>
      <c r="C1258" s="359">
        <f>VLOOKUP(A1258,'[3]44经开区'!$A$5:$C$1276,3,0)</f>
        <v>0</v>
      </c>
      <c r="D1258" s="359">
        <f>VLOOKUP(A1258,'[3]44经开区'!$A$4:$D$1276,4,0)</f>
        <v>0</v>
      </c>
      <c r="E1258" s="333" t="str">
        <f t="shared" si="72"/>
        <v/>
      </c>
      <c r="F1258" s="300" t="str">
        <f t="shared" si="73"/>
        <v>否</v>
      </c>
      <c r="G1258" s="178" t="str">
        <f t="shared" si="74"/>
        <v>项</v>
      </c>
    </row>
    <row r="1259" ht="18.75" spans="1:7">
      <c r="A1259" s="472">
        <v>2240550</v>
      </c>
      <c r="B1259" s="329" t="s">
        <v>1069</v>
      </c>
      <c r="C1259" s="359">
        <f>VLOOKUP(A1259,'[3]44经开区'!$A$5:$C$1276,3,0)</f>
        <v>0</v>
      </c>
      <c r="D1259" s="359">
        <f>VLOOKUP(A1259,'[3]44经开区'!$A$4:$D$1276,4,0)</f>
        <v>0</v>
      </c>
      <c r="E1259" s="333" t="str">
        <f t="shared" si="72"/>
        <v/>
      </c>
      <c r="F1259" s="300" t="str">
        <f t="shared" si="73"/>
        <v>否</v>
      </c>
      <c r="G1259" s="178" t="str">
        <f t="shared" si="74"/>
        <v>项</v>
      </c>
    </row>
    <row r="1260" ht="18.75" spans="1:7">
      <c r="A1260" s="472">
        <v>2240599</v>
      </c>
      <c r="B1260" s="329" t="s">
        <v>1070</v>
      </c>
      <c r="C1260" s="359">
        <f>VLOOKUP(A1260,'[3]44经开区'!$A$5:$C$1276,3,0)</f>
        <v>0</v>
      </c>
      <c r="D1260" s="359">
        <f>VLOOKUP(A1260,'[3]44经开区'!$A$4:$D$1276,4,0)</f>
        <v>0</v>
      </c>
      <c r="E1260" s="333" t="str">
        <f t="shared" si="72"/>
        <v/>
      </c>
      <c r="F1260" s="300" t="str">
        <f t="shared" si="73"/>
        <v>否</v>
      </c>
      <c r="G1260" s="178" t="str">
        <f t="shared" si="74"/>
        <v>项</v>
      </c>
    </row>
    <row r="1261" ht="18.75" spans="1:7">
      <c r="A1261" s="471">
        <v>22406</v>
      </c>
      <c r="B1261" s="325" t="s">
        <v>1071</v>
      </c>
      <c r="C1261" s="377">
        <f>VLOOKUP(A1261,'[3]44经开区'!$A$5:$C$1276,3,0)</f>
        <v>0</v>
      </c>
      <c r="D1261" s="377">
        <f>VLOOKUP(A1261,'[3]44经开区'!$A$4:$D$1276,4,0)</f>
        <v>37</v>
      </c>
      <c r="E1261" s="333" t="str">
        <f t="shared" si="72"/>
        <v/>
      </c>
      <c r="F1261" s="300" t="str">
        <f t="shared" si="73"/>
        <v>是</v>
      </c>
      <c r="G1261" s="178" t="str">
        <f t="shared" si="74"/>
        <v>款</v>
      </c>
    </row>
    <row r="1262" ht="18.75" spans="1:7">
      <c r="A1262" s="472">
        <v>2240601</v>
      </c>
      <c r="B1262" s="329" t="s">
        <v>1072</v>
      </c>
      <c r="C1262" s="359">
        <f>VLOOKUP(A1262,'[3]44经开区'!$A$5:$C$1276,3,0)</f>
        <v>0</v>
      </c>
      <c r="D1262" s="359">
        <v>3</v>
      </c>
      <c r="E1262" s="333" t="str">
        <f t="shared" si="72"/>
        <v/>
      </c>
      <c r="F1262" s="300" t="str">
        <f t="shared" si="73"/>
        <v>是</v>
      </c>
      <c r="G1262" s="178" t="str">
        <f t="shared" si="74"/>
        <v>项</v>
      </c>
    </row>
    <row r="1263" ht="18.75" spans="1:7">
      <c r="A1263" s="472">
        <v>2240602</v>
      </c>
      <c r="B1263" s="329" t="s">
        <v>1073</v>
      </c>
      <c r="C1263" s="359">
        <f>VLOOKUP(A1263,'[3]44经开区'!$A$5:$C$1276,3,0)</f>
        <v>0</v>
      </c>
      <c r="D1263" s="359">
        <v>34</v>
      </c>
      <c r="E1263" s="333" t="str">
        <f t="shared" si="72"/>
        <v/>
      </c>
      <c r="F1263" s="300" t="str">
        <f t="shared" si="73"/>
        <v>是</v>
      </c>
      <c r="G1263" s="178" t="str">
        <f t="shared" si="74"/>
        <v>项</v>
      </c>
    </row>
    <row r="1264" ht="18.75" spans="1:7">
      <c r="A1264" s="471">
        <v>227</v>
      </c>
      <c r="B1264" s="325" t="s">
        <v>113</v>
      </c>
      <c r="C1264" s="377"/>
      <c r="D1264" s="377">
        <v>2000</v>
      </c>
      <c r="E1264" s="333" t="str">
        <f t="shared" si="72"/>
        <v/>
      </c>
      <c r="F1264" s="300" t="str">
        <f t="shared" si="73"/>
        <v>是</v>
      </c>
      <c r="G1264" s="178" t="str">
        <f t="shared" si="74"/>
        <v>类</v>
      </c>
    </row>
    <row r="1265" ht="18.75" spans="1:7">
      <c r="A1265" s="471">
        <v>232</v>
      </c>
      <c r="B1265" s="325" t="s">
        <v>115</v>
      </c>
      <c r="C1265" s="377">
        <v>1285</v>
      </c>
      <c r="D1265" s="377">
        <v>1156</v>
      </c>
      <c r="E1265" s="333">
        <f t="shared" si="72"/>
        <v>-0.1</v>
      </c>
      <c r="F1265" s="300" t="str">
        <f t="shared" si="73"/>
        <v>是</v>
      </c>
      <c r="G1265" s="178" t="str">
        <f t="shared" si="74"/>
        <v>类</v>
      </c>
    </row>
    <row r="1266" ht="18.75" spans="1:7">
      <c r="A1266" s="471">
        <v>23203</v>
      </c>
      <c r="B1266" s="325" t="s">
        <v>1074</v>
      </c>
      <c r="C1266" s="377">
        <v>1285</v>
      </c>
      <c r="D1266" s="377">
        <v>1156</v>
      </c>
      <c r="E1266" s="333">
        <f t="shared" si="72"/>
        <v>-0.1</v>
      </c>
      <c r="F1266" s="300" t="str">
        <f t="shared" si="73"/>
        <v>是</v>
      </c>
      <c r="G1266" s="178" t="str">
        <f t="shared" si="74"/>
        <v>款</v>
      </c>
    </row>
    <row r="1267" ht="18.75" spans="1:7">
      <c r="A1267" s="472">
        <v>2320301</v>
      </c>
      <c r="B1267" s="329" t="s">
        <v>1075</v>
      </c>
      <c r="C1267" s="377">
        <v>1285</v>
      </c>
      <c r="D1267" s="377">
        <v>1156</v>
      </c>
      <c r="E1267" s="333">
        <f t="shared" si="72"/>
        <v>-0.1</v>
      </c>
      <c r="F1267" s="300" t="str">
        <f t="shared" si="73"/>
        <v>是</v>
      </c>
      <c r="G1267" s="178" t="str">
        <f t="shared" si="74"/>
        <v>项</v>
      </c>
    </row>
    <row r="1268" ht="18.75" spans="1:7">
      <c r="A1268" s="472">
        <v>2320302</v>
      </c>
      <c r="B1268" s="329" t="s">
        <v>1076</v>
      </c>
      <c r="C1268" s="377">
        <v>0</v>
      </c>
      <c r="D1268" s="377">
        <v>0</v>
      </c>
      <c r="E1268" s="333" t="str">
        <f t="shared" si="72"/>
        <v/>
      </c>
      <c r="F1268" s="300" t="str">
        <f t="shared" si="73"/>
        <v>否</v>
      </c>
      <c r="G1268" s="178" t="str">
        <f t="shared" si="74"/>
        <v>项</v>
      </c>
    </row>
    <row r="1269" ht="18.75" spans="1:7">
      <c r="A1269" s="472">
        <v>2320303</v>
      </c>
      <c r="B1269" s="329" t="s">
        <v>1077</v>
      </c>
      <c r="C1269" s="377">
        <v>0</v>
      </c>
      <c r="D1269" s="377">
        <v>0</v>
      </c>
      <c r="E1269" s="333" t="str">
        <f t="shared" si="72"/>
        <v/>
      </c>
      <c r="F1269" s="300" t="str">
        <f t="shared" si="73"/>
        <v>否</v>
      </c>
      <c r="G1269" s="178" t="str">
        <f t="shared" si="74"/>
        <v>项</v>
      </c>
    </row>
    <row r="1270" ht="18.75" spans="1:7">
      <c r="A1270" s="475">
        <v>2320399</v>
      </c>
      <c r="B1270" s="329" t="s">
        <v>1078</v>
      </c>
      <c r="C1270" s="377">
        <v>0</v>
      </c>
      <c r="D1270" s="377">
        <v>0</v>
      </c>
      <c r="E1270" s="333" t="str">
        <f t="shared" si="72"/>
        <v/>
      </c>
      <c r="F1270" s="300" t="str">
        <f t="shared" si="73"/>
        <v>否</v>
      </c>
      <c r="G1270" s="178" t="str">
        <f t="shared" si="74"/>
        <v>项</v>
      </c>
    </row>
    <row r="1271" ht="18.75" spans="1:7">
      <c r="A1271" s="471">
        <v>233</v>
      </c>
      <c r="B1271" s="325" t="s">
        <v>117</v>
      </c>
      <c r="C1271" s="377">
        <v>2</v>
      </c>
      <c r="D1271" s="377">
        <v>0</v>
      </c>
      <c r="E1271" s="333">
        <f t="shared" si="72"/>
        <v>-1</v>
      </c>
      <c r="F1271" s="300" t="str">
        <f t="shared" si="73"/>
        <v>是</v>
      </c>
      <c r="G1271" s="178" t="str">
        <f t="shared" si="74"/>
        <v>类</v>
      </c>
    </row>
    <row r="1272" ht="18.75" spans="1:7">
      <c r="A1272" s="471">
        <v>23303</v>
      </c>
      <c r="B1272" s="325" t="s">
        <v>1079</v>
      </c>
      <c r="C1272" s="377">
        <v>2</v>
      </c>
      <c r="D1272" s="377">
        <v>0</v>
      </c>
      <c r="E1272" s="333">
        <f t="shared" si="72"/>
        <v>-1</v>
      </c>
      <c r="F1272" s="300" t="str">
        <f t="shared" si="73"/>
        <v>是</v>
      </c>
      <c r="G1272" s="178" t="str">
        <f t="shared" si="74"/>
        <v>款</v>
      </c>
    </row>
    <row r="1273" ht="18.75" spans="1:7">
      <c r="A1273" s="471">
        <v>229</v>
      </c>
      <c r="B1273" s="325" t="s">
        <v>119</v>
      </c>
      <c r="C1273" s="377">
        <f>VLOOKUP(A1273,'[3]44经开区'!$A$1285:$C$1297,3,0)</f>
        <v>0</v>
      </c>
      <c r="D1273" s="377">
        <f>VLOOKUP(A1273,'[3]44经开区'!$A$1285:$D$1297,4,0)</f>
        <v>0</v>
      </c>
      <c r="E1273" s="333" t="str">
        <f t="shared" si="72"/>
        <v/>
      </c>
      <c r="F1273" s="300" t="str">
        <f t="shared" si="73"/>
        <v>是</v>
      </c>
      <c r="G1273" s="178" t="str">
        <f t="shared" si="74"/>
        <v>类</v>
      </c>
    </row>
    <row r="1274" ht="18.75" spans="1:7">
      <c r="A1274" s="471">
        <v>22902</v>
      </c>
      <c r="B1274" s="325" t="s">
        <v>1080</v>
      </c>
      <c r="C1274" s="377">
        <f>VLOOKUP(A1274,'[3]44经开区'!$A$1285:$C$1297,3,0)</f>
        <v>0</v>
      </c>
      <c r="D1274" s="377">
        <f>VLOOKUP(A1274,'[3]44经开区'!$A$1285:$D$1297,4,0)</f>
        <v>0</v>
      </c>
      <c r="E1274" s="333" t="str">
        <f t="shared" si="72"/>
        <v/>
      </c>
      <c r="F1274" s="300" t="str">
        <f t="shared" si="73"/>
        <v>否</v>
      </c>
      <c r="G1274" s="178" t="str">
        <f t="shared" si="74"/>
        <v>款</v>
      </c>
    </row>
    <row r="1275" ht="18.75" spans="1:7">
      <c r="A1275" s="471">
        <v>22999</v>
      </c>
      <c r="B1275" s="325" t="s">
        <v>951</v>
      </c>
      <c r="C1275" s="377">
        <f>VLOOKUP(A1275,'[3]44经开区'!$A$1285:$C$1297,3,0)</f>
        <v>0</v>
      </c>
      <c r="D1275" s="377">
        <f>VLOOKUP(A1275,'[3]44经开区'!$A$1285:$D$1297,4,0)</f>
        <v>0</v>
      </c>
      <c r="E1275" s="333" t="str">
        <f t="shared" si="72"/>
        <v/>
      </c>
      <c r="F1275" s="300" t="str">
        <f t="shared" si="73"/>
        <v>否</v>
      </c>
      <c r="G1275" s="178" t="str">
        <f t="shared" si="74"/>
        <v>款</v>
      </c>
    </row>
    <row r="1276" ht="18.75" spans="1:6">
      <c r="A1276" s="488"/>
      <c r="B1276" s="489"/>
      <c r="C1276" s="490"/>
      <c r="D1276" s="490"/>
      <c r="E1276" s="333" t="str">
        <f t="shared" si="72"/>
        <v/>
      </c>
      <c r="F1276" s="300" t="str">
        <f t="shared" si="73"/>
        <v>是</v>
      </c>
    </row>
    <row r="1277" ht="36" customHeight="1" spans="1:6">
      <c r="A1277" s="491"/>
      <c r="B1277" s="492" t="s">
        <v>1081</v>
      </c>
      <c r="C1277" s="326">
        <f>C1273+C1271+C1265+C1264+C1222+C1178+C1158+C1113+C1103+C1076+C1056+C992+C939+C830+C807+C732+C660+C535+C478+C422+C370+C280+C4</f>
        <v>125268</v>
      </c>
      <c r="D1277" s="326">
        <f>D1273+D1271+D1265+D1264+D1222+D1178+D1158+D1113+D1103+D1076+D1056+D992+D939+D830+D807+D732+D660+D535+D478+D422+D370+D280+D4</f>
        <v>136000</v>
      </c>
      <c r="E1277" s="338"/>
      <c r="F1277" s="300" t="str">
        <f t="shared" si="73"/>
        <v>是</v>
      </c>
    </row>
    <row r="1278" spans="3:3">
      <c r="C1278" s="417"/>
    </row>
    <row r="1279" spans="3:3">
      <c r="C1279" s="440">
        <f>C1277-'[3]44经开区'!$C$1298</f>
        <v>0</v>
      </c>
    </row>
    <row r="1280" spans="3:3">
      <c r="C1280" s="417"/>
    </row>
    <row r="1281" spans="3:3">
      <c r="C1281" s="440"/>
    </row>
    <row r="1282" spans="3:3">
      <c r="C1282" s="417"/>
    </row>
    <row r="1283" spans="3:3">
      <c r="C1283" s="417"/>
    </row>
    <row r="1284" spans="3:3">
      <c r="C1284" s="440"/>
    </row>
    <row r="1285" spans="3:3">
      <c r="C1285" s="417"/>
    </row>
    <row r="1286" spans="3:3">
      <c r="C1286" s="417"/>
    </row>
    <row r="1287" spans="3:3">
      <c r="C1287" s="417"/>
    </row>
    <row r="1288" spans="3:3">
      <c r="C1288" s="417"/>
    </row>
    <row r="1289" spans="3:5">
      <c r="C1289" s="440"/>
      <c r="E1289" s="369">
        <f>IF(C1277&lt;&gt;0,IF((D1277/C1277-1)&lt;-30%,"",IF((D1277/C1277-1)&gt;150%,"",D1277/C1277-1)),"")</f>
        <v>0</v>
      </c>
    </row>
    <row r="1290" spans="3:3">
      <c r="C1290" s="417"/>
    </row>
  </sheetData>
  <autoFilter xmlns:etc="http://www.wps.cn/officeDocument/2017/etCustomData" ref="A3:G1277" etc:filterBottomFollowUsedRange="0">
    <extLst/>
  </autoFilter>
  <mergeCells count="1">
    <mergeCell ref="B1:E1"/>
  </mergeCells>
  <conditionalFormatting sqref="F4">
    <cfRule type="cellIs" dxfId="2" priority="1440" stopIfTrue="1" operator="lessThan">
      <formula>0</formula>
    </cfRule>
  </conditionalFormatting>
  <conditionalFormatting sqref="F5">
    <cfRule type="cellIs" dxfId="2" priority="1352" stopIfTrue="1" operator="lessThan">
      <formula>0</formula>
    </cfRule>
  </conditionalFormatting>
  <conditionalFormatting sqref="F6">
    <cfRule type="cellIs" dxfId="2" priority="1351" stopIfTrue="1" operator="lessThan">
      <formula>0</formula>
    </cfRule>
  </conditionalFormatting>
  <conditionalFormatting sqref="F7">
    <cfRule type="cellIs" dxfId="2" priority="1350" stopIfTrue="1" operator="lessThan">
      <formula>0</formula>
    </cfRule>
  </conditionalFormatting>
  <conditionalFormatting sqref="F8">
    <cfRule type="cellIs" dxfId="2" priority="1349" stopIfTrue="1" operator="lessThan">
      <formula>0</formula>
    </cfRule>
  </conditionalFormatting>
  <conditionalFormatting sqref="F9">
    <cfRule type="cellIs" dxfId="2" priority="1348" stopIfTrue="1" operator="lessThan">
      <formula>0</formula>
    </cfRule>
  </conditionalFormatting>
  <conditionalFormatting sqref="F10">
    <cfRule type="cellIs" dxfId="2" priority="1347" stopIfTrue="1" operator="lessThan">
      <formula>0</formula>
    </cfRule>
  </conditionalFormatting>
  <conditionalFormatting sqref="F11">
    <cfRule type="cellIs" dxfId="2" priority="1346" stopIfTrue="1" operator="lessThan">
      <formula>0</formula>
    </cfRule>
  </conditionalFormatting>
  <conditionalFormatting sqref="F12">
    <cfRule type="cellIs" dxfId="2" priority="1345" stopIfTrue="1" operator="lessThan">
      <formula>0</formula>
    </cfRule>
  </conditionalFormatting>
  <conditionalFormatting sqref="F13">
    <cfRule type="cellIs" dxfId="2" priority="1344" stopIfTrue="1" operator="lessThan">
      <formula>0</formula>
    </cfRule>
  </conditionalFormatting>
  <conditionalFormatting sqref="F14">
    <cfRule type="cellIs" dxfId="2" priority="1343" stopIfTrue="1" operator="lessThan">
      <formula>0</formula>
    </cfRule>
  </conditionalFormatting>
  <conditionalFormatting sqref="F15">
    <cfRule type="cellIs" dxfId="2" priority="1342" stopIfTrue="1" operator="lessThan">
      <formula>0</formula>
    </cfRule>
  </conditionalFormatting>
  <conditionalFormatting sqref="F16">
    <cfRule type="cellIs" dxfId="2" priority="1341" stopIfTrue="1" operator="lessThan">
      <formula>0</formula>
    </cfRule>
  </conditionalFormatting>
  <conditionalFormatting sqref="F17">
    <cfRule type="cellIs" dxfId="2" priority="1340" stopIfTrue="1" operator="lessThan">
      <formula>0</formula>
    </cfRule>
  </conditionalFormatting>
  <conditionalFormatting sqref="F18">
    <cfRule type="cellIs" dxfId="2" priority="1339" stopIfTrue="1" operator="lessThan">
      <formula>0</formula>
    </cfRule>
  </conditionalFormatting>
  <conditionalFormatting sqref="F19">
    <cfRule type="cellIs" dxfId="2" priority="1338" stopIfTrue="1" operator="lessThan">
      <formula>0</formula>
    </cfRule>
  </conditionalFormatting>
  <conditionalFormatting sqref="F20">
    <cfRule type="cellIs" dxfId="2" priority="1337" stopIfTrue="1" operator="lessThan">
      <formula>0</formula>
    </cfRule>
  </conditionalFormatting>
  <conditionalFormatting sqref="F21">
    <cfRule type="cellIs" dxfId="2" priority="1336" stopIfTrue="1" operator="lessThan">
      <formula>0</formula>
    </cfRule>
  </conditionalFormatting>
  <conditionalFormatting sqref="F22">
    <cfRule type="cellIs" dxfId="2" priority="1335" stopIfTrue="1" operator="lessThan">
      <formula>0</formula>
    </cfRule>
  </conditionalFormatting>
  <conditionalFormatting sqref="F23">
    <cfRule type="cellIs" dxfId="2" priority="1334" stopIfTrue="1" operator="lessThan">
      <formula>0</formula>
    </cfRule>
  </conditionalFormatting>
  <conditionalFormatting sqref="F24">
    <cfRule type="cellIs" dxfId="2" priority="1333" stopIfTrue="1" operator="lessThan">
      <formula>0</formula>
    </cfRule>
  </conditionalFormatting>
  <conditionalFormatting sqref="F25">
    <cfRule type="cellIs" dxfId="2" priority="1332" stopIfTrue="1" operator="lessThan">
      <formula>0</formula>
    </cfRule>
  </conditionalFormatting>
  <conditionalFormatting sqref="F26">
    <cfRule type="cellIs" dxfId="2" priority="1331" stopIfTrue="1" operator="lessThan">
      <formula>0</formula>
    </cfRule>
  </conditionalFormatting>
  <conditionalFormatting sqref="F27">
    <cfRule type="cellIs" dxfId="2" priority="1330" stopIfTrue="1" operator="lessThan">
      <formula>0</formula>
    </cfRule>
  </conditionalFormatting>
  <conditionalFormatting sqref="F28">
    <cfRule type="cellIs" dxfId="2" priority="1329" stopIfTrue="1" operator="lessThan">
      <formula>0</formula>
    </cfRule>
  </conditionalFormatting>
  <conditionalFormatting sqref="F29">
    <cfRule type="cellIs" dxfId="2" priority="1328" stopIfTrue="1" operator="lessThan">
      <formula>0</formula>
    </cfRule>
  </conditionalFormatting>
  <conditionalFormatting sqref="F30">
    <cfRule type="cellIs" dxfId="2" priority="1327" stopIfTrue="1" operator="lessThan">
      <formula>0</formula>
    </cfRule>
  </conditionalFormatting>
  <conditionalFormatting sqref="F31">
    <cfRule type="cellIs" dxfId="2" priority="1326" stopIfTrue="1" operator="lessThan">
      <formula>0</formula>
    </cfRule>
  </conditionalFormatting>
  <conditionalFormatting sqref="F32">
    <cfRule type="cellIs" dxfId="2" priority="1325" stopIfTrue="1" operator="lessThan">
      <formula>0</formula>
    </cfRule>
  </conditionalFormatting>
  <conditionalFormatting sqref="F33">
    <cfRule type="cellIs" dxfId="2" priority="1324" stopIfTrue="1" operator="lessThan">
      <formula>0</formula>
    </cfRule>
  </conditionalFormatting>
  <conditionalFormatting sqref="F34">
    <cfRule type="cellIs" dxfId="2" priority="1323" stopIfTrue="1" operator="lessThan">
      <formula>0</formula>
    </cfRule>
  </conditionalFormatting>
  <conditionalFormatting sqref="F35">
    <cfRule type="cellIs" dxfId="2" priority="1322" stopIfTrue="1" operator="lessThan">
      <formula>0</formula>
    </cfRule>
  </conditionalFormatting>
  <conditionalFormatting sqref="F36">
    <cfRule type="cellIs" dxfId="2" priority="1321" stopIfTrue="1" operator="lessThan">
      <formula>0</formula>
    </cfRule>
  </conditionalFormatting>
  <conditionalFormatting sqref="F37">
    <cfRule type="cellIs" dxfId="2" priority="1320" stopIfTrue="1" operator="lessThan">
      <formula>0</formula>
    </cfRule>
  </conditionalFormatting>
  <conditionalFormatting sqref="F38">
    <cfRule type="cellIs" dxfId="2" priority="1319" stopIfTrue="1" operator="lessThan">
      <formula>0</formula>
    </cfRule>
  </conditionalFormatting>
  <conditionalFormatting sqref="F39">
    <cfRule type="cellIs" dxfId="2" priority="1318" stopIfTrue="1" operator="lessThan">
      <formula>0</formula>
    </cfRule>
  </conditionalFormatting>
  <conditionalFormatting sqref="F40">
    <cfRule type="cellIs" dxfId="2" priority="1317" stopIfTrue="1" operator="lessThan">
      <formula>0</formula>
    </cfRule>
  </conditionalFormatting>
  <conditionalFormatting sqref="F41">
    <cfRule type="cellIs" dxfId="2" priority="1316" stopIfTrue="1" operator="lessThan">
      <formula>0</formula>
    </cfRule>
  </conditionalFormatting>
  <conditionalFormatting sqref="F42">
    <cfRule type="cellIs" dxfId="2" priority="1315" stopIfTrue="1" operator="lessThan">
      <formula>0</formula>
    </cfRule>
  </conditionalFormatting>
  <conditionalFormatting sqref="F43">
    <cfRule type="cellIs" dxfId="2" priority="1314" stopIfTrue="1" operator="lessThan">
      <formula>0</formula>
    </cfRule>
  </conditionalFormatting>
  <conditionalFormatting sqref="F44">
    <cfRule type="cellIs" dxfId="2" priority="1313" stopIfTrue="1" operator="lessThan">
      <formula>0</formula>
    </cfRule>
  </conditionalFormatting>
  <conditionalFormatting sqref="F45">
    <cfRule type="cellIs" dxfId="2" priority="1312" stopIfTrue="1" operator="lessThan">
      <formula>0</formula>
    </cfRule>
  </conditionalFormatting>
  <conditionalFormatting sqref="F46">
    <cfRule type="cellIs" dxfId="2" priority="1311" stopIfTrue="1" operator="lessThan">
      <formula>0</formula>
    </cfRule>
  </conditionalFormatting>
  <conditionalFormatting sqref="F47">
    <cfRule type="cellIs" dxfId="2" priority="1310" stopIfTrue="1" operator="lessThan">
      <formula>0</formula>
    </cfRule>
  </conditionalFormatting>
  <conditionalFormatting sqref="F48">
    <cfRule type="cellIs" dxfId="2" priority="1309" stopIfTrue="1" operator="lessThan">
      <formula>0</formula>
    </cfRule>
  </conditionalFormatting>
  <conditionalFormatting sqref="F49">
    <cfRule type="cellIs" dxfId="2" priority="1308" stopIfTrue="1" operator="lessThan">
      <formula>0</formula>
    </cfRule>
  </conditionalFormatting>
  <conditionalFormatting sqref="F50">
    <cfRule type="cellIs" dxfId="2" priority="1307" stopIfTrue="1" operator="lessThan">
      <formula>0</formula>
    </cfRule>
  </conditionalFormatting>
  <conditionalFormatting sqref="F51">
    <cfRule type="cellIs" dxfId="2" priority="1306" stopIfTrue="1" operator="lessThan">
      <formula>0</formula>
    </cfRule>
  </conditionalFormatting>
  <conditionalFormatting sqref="F52">
    <cfRule type="cellIs" dxfId="2" priority="1305" stopIfTrue="1" operator="lessThan">
      <formula>0</formula>
    </cfRule>
  </conditionalFormatting>
  <conditionalFormatting sqref="F53">
    <cfRule type="cellIs" dxfId="2" priority="1304" stopIfTrue="1" operator="lessThan">
      <formula>0</formula>
    </cfRule>
  </conditionalFormatting>
  <conditionalFormatting sqref="F54">
    <cfRule type="cellIs" dxfId="2" priority="1303" stopIfTrue="1" operator="lessThan">
      <formula>0</formula>
    </cfRule>
  </conditionalFormatting>
  <conditionalFormatting sqref="F55">
    <cfRule type="cellIs" dxfId="2" priority="1302" stopIfTrue="1" operator="lessThan">
      <formula>0</formula>
    </cfRule>
  </conditionalFormatting>
  <conditionalFormatting sqref="F56">
    <cfRule type="cellIs" dxfId="2" priority="1301" stopIfTrue="1" operator="lessThan">
      <formula>0</formula>
    </cfRule>
  </conditionalFormatting>
  <conditionalFormatting sqref="F57">
    <cfRule type="cellIs" dxfId="2" priority="1300" stopIfTrue="1" operator="lessThan">
      <formula>0</formula>
    </cfRule>
  </conditionalFormatting>
  <conditionalFormatting sqref="F58">
    <cfRule type="cellIs" dxfId="2" priority="1299" stopIfTrue="1" operator="lessThan">
      <formula>0</formula>
    </cfRule>
  </conditionalFormatting>
  <conditionalFormatting sqref="F59">
    <cfRule type="cellIs" dxfId="2" priority="1298" stopIfTrue="1" operator="lessThan">
      <formula>0</formula>
    </cfRule>
  </conditionalFormatting>
  <conditionalFormatting sqref="F60">
    <cfRule type="cellIs" dxfId="2" priority="1297" stopIfTrue="1" operator="lessThan">
      <formula>0</formula>
    </cfRule>
  </conditionalFormatting>
  <conditionalFormatting sqref="F61">
    <cfRule type="cellIs" dxfId="2" priority="1296" stopIfTrue="1" operator="lessThan">
      <formula>0</formula>
    </cfRule>
  </conditionalFormatting>
  <conditionalFormatting sqref="F62">
    <cfRule type="cellIs" dxfId="2" priority="1295" stopIfTrue="1" operator="lessThan">
      <formula>0</formula>
    </cfRule>
  </conditionalFormatting>
  <conditionalFormatting sqref="F63">
    <cfRule type="cellIs" dxfId="2" priority="1294" stopIfTrue="1" operator="lessThan">
      <formula>0</formula>
    </cfRule>
  </conditionalFormatting>
  <conditionalFormatting sqref="F64">
    <cfRule type="cellIs" dxfId="2" priority="1293" stopIfTrue="1" operator="lessThan">
      <formula>0</formula>
    </cfRule>
  </conditionalFormatting>
  <conditionalFormatting sqref="F65">
    <cfRule type="cellIs" dxfId="2" priority="1292" stopIfTrue="1" operator="lessThan">
      <formula>0</formula>
    </cfRule>
  </conditionalFormatting>
  <conditionalFormatting sqref="F66">
    <cfRule type="cellIs" dxfId="2" priority="1291" stopIfTrue="1" operator="lessThan">
      <formula>0</formula>
    </cfRule>
  </conditionalFormatting>
  <conditionalFormatting sqref="F67">
    <cfRule type="cellIs" dxfId="2" priority="1290" stopIfTrue="1" operator="lessThan">
      <formula>0</formula>
    </cfRule>
  </conditionalFormatting>
  <conditionalFormatting sqref="F68">
    <cfRule type="cellIs" dxfId="2" priority="1289" stopIfTrue="1" operator="lessThan">
      <formula>0</formula>
    </cfRule>
  </conditionalFormatting>
  <conditionalFormatting sqref="F69">
    <cfRule type="cellIs" dxfId="2" priority="1288" stopIfTrue="1" operator="lessThan">
      <formula>0</formula>
    </cfRule>
  </conditionalFormatting>
  <conditionalFormatting sqref="F70">
    <cfRule type="cellIs" dxfId="2" priority="1287" stopIfTrue="1" operator="lessThan">
      <formula>0</formula>
    </cfRule>
  </conditionalFormatting>
  <conditionalFormatting sqref="F71">
    <cfRule type="cellIs" dxfId="2" priority="1286" stopIfTrue="1" operator="lessThan">
      <formula>0</formula>
    </cfRule>
  </conditionalFormatting>
  <conditionalFormatting sqref="F72">
    <cfRule type="cellIs" dxfId="2" priority="1285" stopIfTrue="1" operator="lessThan">
      <formula>0</formula>
    </cfRule>
  </conditionalFormatting>
  <conditionalFormatting sqref="F73">
    <cfRule type="cellIs" dxfId="2" priority="1284" stopIfTrue="1" operator="lessThan">
      <formula>0</formula>
    </cfRule>
  </conditionalFormatting>
  <conditionalFormatting sqref="F74">
    <cfRule type="cellIs" dxfId="2" priority="1283" stopIfTrue="1" operator="lessThan">
      <formula>0</formula>
    </cfRule>
  </conditionalFormatting>
  <conditionalFormatting sqref="F75">
    <cfRule type="cellIs" dxfId="2" priority="1282" stopIfTrue="1" operator="lessThan">
      <formula>0</formula>
    </cfRule>
  </conditionalFormatting>
  <conditionalFormatting sqref="F76">
    <cfRule type="cellIs" dxfId="2" priority="1281" stopIfTrue="1" operator="lessThan">
      <formula>0</formula>
    </cfRule>
  </conditionalFormatting>
  <conditionalFormatting sqref="F77">
    <cfRule type="cellIs" dxfId="2" priority="1280" stopIfTrue="1" operator="lessThan">
      <formula>0</formula>
    </cfRule>
  </conditionalFormatting>
  <conditionalFormatting sqref="F78">
    <cfRule type="cellIs" dxfId="2" priority="1279" stopIfTrue="1" operator="lessThan">
      <formula>0</formula>
    </cfRule>
  </conditionalFormatting>
  <conditionalFormatting sqref="F79">
    <cfRule type="cellIs" dxfId="2" priority="1278" stopIfTrue="1" operator="lessThan">
      <formula>0</formula>
    </cfRule>
  </conditionalFormatting>
  <conditionalFormatting sqref="F80">
    <cfRule type="cellIs" dxfId="2" priority="1277" stopIfTrue="1" operator="lessThan">
      <formula>0</formula>
    </cfRule>
  </conditionalFormatting>
  <conditionalFormatting sqref="F81">
    <cfRule type="cellIs" dxfId="2" priority="1276" stopIfTrue="1" operator="lessThan">
      <formula>0</formula>
    </cfRule>
  </conditionalFormatting>
  <conditionalFormatting sqref="F82">
    <cfRule type="cellIs" dxfId="2" priority="1275" stopIfTrue="1" operator="lessThan">
      <formula>0</formula>
    </cfRule>
  </conditionalFormatting>
  <conditionalFormatting sqref="F83">
    <cfRule type="cellIs" dxfId="2" priority="1274" stopIfTrue="1" operator="lessThan">
      <formula>0</formula>
    </cfRule>
  </conditionalFormatting>
  <conditionalFormatting sqref="F84">
    <cfRule type="cellIs" dxfId="2" priority="1273" stopIfTrue="1" operator="lessThan">
      <formula>0</formula>
    </cfRule>
  </conditionalFormatting>
  <conditionalFormatting sqref="F85">
    <cfRule type="cellIs" dxfId="2" priority="1272" stopIfTrue="1" operator="lessThan">
      <formula>0</formula>
    </cfRule>
  </conditionalFormatting>
  <conditionalFormatting sqref="F86">
    <cfRule type="cellIs" dxfId="2" priority="1271" stopIfTrue="1" operator="lessThan">
      <formula>0</formula>
    </cfRule>
  </conditionalFormatting>
  <conditionalFormatting sqref="F87">
    <cfRule type="cellIs" dxfId="2" priority="1270" stopIfTrue="1" operator="lessThan">
      <formula>0</formula>
    </cfRule>
  </conditionalFormatting>
  <conditionalFormatting sqref="F88">
    <cfRule type="cellIs" dxfId="2" priority="1269" stopIfTrue="1" operator="lessThan">
      <formula>0</formula>
    </cfRule>
  </conditionalFormatting>
  <conditionalFormatting sqref="F89">
    <cfRule type="cellIs" dxfId="2" priority="1268" stopIfTrue="1" operator="lessThan">
      <formula>0</formula>
    </cfRule>
  </conditionalFormatting>
  <conditionalFormatting sqref="F90">
    <cfRule type="cellIs" dxfId="2" priority="1267" stopIfTrue="1" operator="lessThan">
      <formula>0</formula>
    </cfRule>
  </conditionalFormatting>
  <conditionalFormatting sqref="F91">
    <cfRule type="cellIs" dxfId="2" priority="1266" stopIfTrue="1" operator="lessThan">
      <formula>0</formula>
    </cfRule>
  </conditionalFormatting>
  <conditionalFormatting sqref="F92">
    <cfRule type="cellIs" dxfId="2" priority="1265" stopIfTrue="1" operator="lessThan">
      <formula>0</formula>
    </cfRule>
  </conditionalFormatting>
  <conditionalFormatting sqref="F93">
    <cfRule type="cellIs" dxfId="2" priority="1264" stopIfTrue="1" operator="lessThan">
      <formula>0</formula>
    </cfRule>
  </conditionalFormatting>
  <conditionalFormatting sqref="F94">
    <cfRule type="cellIs" dxfId="2" priority="1263" stopIfTrue="1" operator="lessThan">
      <formula>0</formula>
    </cfRule>
  </conditionalFormatting>
  <conditionalFormatting sqref="F95">
    <cfRule type="cellIs" dxfId="2" priority="1262" stopIfTrue="1" operator="lessThan">
      <formula>0</formula>
    </cfRule>
  </conditionalFormatting>
  <conditionalFormatting sqref="F96">
    <cfRule type="cellIs" dxfId="2" priority="1261" stopIfTrue="1" operator="lessThan">
      <formula>0</formula>
    </cfRule>
  </conditionalFormatting>
  <conditionalFormatting sqref="F97">
    <cfRule type="cellIs" dxfId="2" priority="1260" stopIfTrue="1" operator="lessThan">
      <formula>0</formula>
    </cfRule>
  </conditionalFormatting>
  <conditionalFormatting sqref="F98">
    <cfRule type="cellIs" dxfId="2" priority="1259" stopIfTrue="1" operator="lessThan">
      <formula>0</formula>
    </cfRule>
  </conditionalFormatting>
  <conditionalFormatting sqref="F99">
    <cfRule type="cellIs" dxfId="2" priority="1258" stopIfTrue="1" operator="lessThan">
      <formula>0</formula>
    </cfRule>
  </conditionalFormatting>
  <conditionalFormatting sqref="F100">
    <cfRule type="cellIs" dxfId="2" priority="1257" stopIfTrue="1" operator="lessThan">
      <formula>0</formula>
    </cfRule>
  </conditionalFormatting>
  <conditionalFormatting sqref="F101">
    <cfRule type="cellIs" dxfId="2" priority="1256" stopIfTrue="1" operator="lessThan">
      <formula>0</formula>
    </cfRule>
  </conditionalFormatting>
  <conditionalFormatting sqref="F102">
    <cfRule type="cellIs" dxfId="2" priority="1255" stopIfTrue="1" operator="lessThan">
      <formula>0</formula>
    </cfRule>
  </conditionalFormatting>
  <conditionalFormatting sqref="F103">
    <cfRule type="cellIs" dxfId="2" priority="1254" stopIfTrue="1" operator="lessThan">
      <formula>0</formula>
    </cfRule>
  </conditionalFormatting>
  <conditionalFormatting sqref="F104">
    <cfRule type="cellIs" dxfId="2" priority="1253" stopIfTrue="1" operator="lessThan">
      <formula>0</formula>
    </cfRule>
  </conditionalFormatting>
  <conditionalFormatting sqref="F105">
    <cfRule type="cellIs" dxfId="2" priority="1252" stopIfTrue="1" operator="lessThan">
      <formula>0</formula>
    </cfRule>
  </conditionalFormatting>
  <conditionalFormatting sqref="F106">
    <cfRule type="cellIs" dxfId="2" priority="1251" stopIfTrue="1" operator="lessThan">
      <formula>0</formula>
    </cfRule>
  </conditionalFormatting>
  <conditionalFormatting sqref="F107">
    <cfRule type="cellIs" dxfId="2" priority="1250" stopIfTrue="1" operator="lessThan">
      <formula>0</formula>
    </cfRule>
  </conditionalFormatting>
  <conditionalFormatting sqref="F108">
    <cfRule type="cellIs" dxfId="2" priority="1249" stopIfTrue="1" operator="lessThan">
      <formula>0</formula>
    </cfRule>
  </conditionalFormatting>
  <conditionalFormatting sqref="F109">
    <cfRule type="cellIs" dxfId="2" priority="1248" stopIfTrue="1" operator="lessThan">
      <formula>0</formula>
    </cfRule>
  </conditionalFormatting>
  <conditionalFormatting sqref="F110">
    <cfRule type="cellIs" dxfId="2" priority="1247" stopIfTrue="1" operator="lessThan">
      <formula>0</formula>
    </cfRule>
  </conditionalFormatting>
  <conditionalFormatting sqref="F111">
    <cfRule type="cellIs" dxfId="2" priority="1246" stopIfTrue="1" operator="lessThan">
      <formula>0</formula>
    </cfRule>
  </conditionalFormatting>
  <conditionalFormatting sqref="F112">
    <cfRule type="cellIs" dxfId="2" priority="1245" stopIfTrue="1" operator="lessThan">
      <formula>0</formula>
    </cfRule>
  </conditionalFormatting>
  <conditionalFormatting sqref="F113">
    <cfRule type="cellIs" dxfId="2" priority="1244" stopIfTrue="1" operator="lessThan">
      <formula>0</formula>
    </cfRule>
  </conditionalFormatting>
  <conditionalFormatting sqref="F114">
    <cfRule type="cellIs" dxfId="2" priority="1243" stopIfTrue="1" operator="lessThan">
      <formula>0</formula>
    </cfRule>
  </conditionalFormatting>
  <conditionalFormatting sqref="F115">
    <cfRule type="cellIs" dxfId="2" priority="1242" stopIfTrue="1" operator="lessThan">
      <formula>0</formula>
    </cfRule>
  </conditionalFormatting>
  <conditionalFormatting sqref="F116">
    <cfRule type="cellIs" dxfId="2" priority="1241" stopIfTrue="1" operator="lessThan">
      <formula>0</formula>
    </cfRule>
  </conditionalFormatting>
  <conditionalFormatting sqref="F117">
    <cfRule type="cellIs" dxfId="2" priority="1240" stopIfTrue="1" operator="lessThan">
      <formula>0</formula>
    </cfRule>
  </conditionalFormatting>
  <conditionalFormatting sqref="F118">
    <cfRule type="cellIs" dxfId="2" priority="1239" stopIfTrue="1" operator="lessThan">
      <formula>0</formula>
    </cfRule>
  </conditionalFormatting>
  <conditionalFormatting sqref="F119">
    <cfRule type="cellIs" dxfId="2" priority="1238" stopIfTrue="1" operator="lessThan">
      <formula>0</formula>
    </cfRule>
  </conditionalFormatting>
  <conditionalFormatting sqref="F120">
    <cfRule type="cellIs" dxfId="2" priority="1237" stopIfTrue="1" operator="lessThan">
      <formula>0</formula>
    </cfRule>
  </conditionalFormatting>
  <conditionalFormatting sqref="F121">
    <cfRule type="cellIs" dxfId="2" priority="1236" stopIfTrue="1" operator="lessThan">
      <formula>0</formula>
    </cfRule>
  </conditionalFormatting>
  <conditionalFormatting sqref="F122">
    <cfRule type="cellIs" dxfId="2" priority="1235" stopIfTrue="1" operator="lessThan">
      <formula>0</formula>
    </cfRule>
  </conditionalFormatting>
  <conditionalFormatting sqref="F123">
    <cfRule type="cellIs" dxfId="2" priority="1234" stopIfTrue="1" operator="lessThan">
      <formula>0</formula>
    </cfRule>
  </conditionalFormatting>
  <conditionalFormatting sqref="F124">
    <cfRule type="cellIs" dxfId="2" priority="1233" stopIfTrue="1" operator="lessThan">
      <formula>0</formula>
    </cfRule>
  </conditionalFormatting>
  <conditionalFormatting sqref="F125">
    <cfRule type="cellIs" dxfId="2" priority="1232" stopIfTrue="1" operator="lessThan">
      <formula>0</formula>
    </cfRule>
  </conditionalFormatting>
  <conditionalFormatting sqref="F126">
    <cfRule type="cellIs" dxfId="2" priority="1231" stopIfTrue="1" operator="lessThan">
      <formula>0</formula>
    </cfRule>
  </conditionalFormatting>
  <conditionalFormatting sqref="F127">
    <cfRule type="cellIs" dxfId="2" priority="1230" stopIfTrue="1" operator="lessThan">
      <formula>0</formula>
    </cfRule>
  </conditionalFormatting>
  <conditionalFormatting sqref="F128">
    <cfRule type="cellIs" dxfId="2" priority="1229" stopIfTrue="1" operator="lessThan">
      <formula>0</formula>
    </cfRule>
  </conditionalFormatting>
  <conditionalFormatting sqref="F129">
    <cfRule type="cellIs" dxfId="2" priority="1228" stopIfTrue="1" operator="lessThan">
      <formula>0</formula>
    </cfRule>
  </conditionalFormatting>
  <conditionalFormatting sqref="F130">
    <cfRule type="cellIs" dxfId="2" priority="1227" stopIfTrue="1" operator="lessThan">
      <formula>0</formula>
    </cfRule>
  </conditionalFormatting>
  <conditionalFormatting sqref="F131">
    <cfRule type="cellIs" dxfId="2" priority="1226" stopIfTrue="1" operator="lessThan">
      <formula>0</formula>
    </cfRule>
  </conditionalFormatting>
  <conditionalFormatting sqref="F132">
    <cfRule type="cellIs" dxfId="2" priority="1225" stopIfTrue="1" operator="lessThan">
      <formula>0</formula>
    </cfRule>
  </conditionalFormatting>
  <conditionalFormatting sqref="F133">
    <cfRule type="cellIs" dxfId="2" priority="1224" stopIfTrue="1" operator="lessThan">
      <formula>0</formula>
    </cfRule>
  </conditionalFormatting>
  <conditionalFormatting sqref="F134">
    <cfRule type="cellIs" dxfId="2" priority="1223" stopIfTrue="1" operator="lessThan">
      <formula>0</formula>
    </cfRule>
  </conditionalFormatting>
  <conditionalFormatting sqref="F135">
    <cfRule type="cellIs" dxfId="2" priority="1222" stopIfTrue="1" operator="lessThan">
      <formula>0</formula>
    </cfRule>
  </conditionalFormatting>
  <conditionalFormatting sqref="F136">
    <cfRule type="cellIs" dxfId="2" priority="1221" stopIfTrue="1" operator="lessThan">
      <formula>0</formula>
    </cfRule>
  </conditionalFormatting>
  <conditionalFormatting sqref="F137">
    <cfRule type="cellIs" dxfId="2" priority="1220" stopIfTrue="1" operator="lessThan">
      <formula>0</formula>
    </cfRule>
  </conditionalFormatting>
  <conditionalFormatting sqref="F138">
    <cfRule type="cellIs" dxfId="2" priority="1219" stopIfTrue="1" operator="lessThan">
      <formula>0</formula>
    </cfRule>
  </conditionalFormatting>
  <conditionalFormatting sqref="F139">
    <cfRule type="cellIs" dxfId="2" priority="1218" stopIfTrue="1" operator="lessThan">
      <formula>0</formula>
    </cfRule>
  </conditionalFormatting>
  <conditionalFormatting sqref="F140">
    <cfRule type="cellIs" dxfId="2" priority="1217"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57">
    <cfRule type="cellIs" dxfId="2" priority="1111" stopIfTrue="1" operator="lessThan">
      <formula>0</formula>
    </cfRule>
  </conditionalFormatting>
  <conditionalFormatting sqref="F258">
    <cfRule type="cellIs" dxfId="2" priority="1110" stopIfTrue="1" operator="lessThan">
      <formula>0</formula>
    </cfRule>
  </conditionalFormatting>
  <conditionalFormatting sqref="F259">
    <cfRule type="cellIs" dxfId="2" priority="1109" stopIfTrue="1" operator="lessThan">
      <formula>0</formula>
    </cfRule>
  </conditionalFormatting>
  <conditionalFormatting sqref="F260">
    <cfRule type="cellIs" dxfId="2" priority="1107" stopIfTrue="1" operator="lessThan">
      <formula>0</formula>
    </cfRule>
  </conditionalFormatting>
  <conditionalFormatting sqref="F261">
    <cfRule type="cellIs" dxfId="2" priority="1106" stopIfTrue="1" operator="lessThan">
      <formula>0</formula>
    </cfRule>
  </conditionalFormatting>
  <conditionalFormatting sqref="F262">
    <cfRule type="cellIs" dxfId="2" priority="1105" stopIfTrue="1" operator="lessThan">
      <formula>0</formula>
    </cfRule>
  </conditionalFormatting>
  <conditionalFormatting sqref="F263">
    <cfRule type="cellIs" dxfId="2" priority="1104" stopIfTrue="1" operator="lessThan">
      <formula>0</formula>
    </cfRule>
  </conditionalFormatting>
  <conditionalFormatting sqref="F264">
    <cfRule type="cellIs" dxfId="2" priority="1103" stopIfTrue="1" operator="lessThan">
      <formula>0</formula>
    </cfRule>
  </conditionalFormatting>
  <conditionalFormatting sqref="F265">
    <cfRule type="cellIs" dxfId="2" priority="1102" stopIfTrue="1" operator="lessThan">
      <formula>0</formula>
    </cfRule>
  </conditionalFormatting>
  <conditionalFormatting sqref="F266">
    <cfRule type="cellIs" dxfId="2" priority="1101" stopIfTrue="1" operator="lessThan">
      <formula>0</formula>
    </cfRule>
  </conditionalFormatting>
  <conditionalFormatting sqref="F267">
    <cfRule type="cellIs" dxfId="2" priority="1100" stopIfTrue="1" operator="lessThan">
      <formula>0</formula>
    </cfRule>
  </conditionalFormatting>
  <conditionalFormatting sqref="F268">
    <cfRule type="cellIs" dxfId="2" priority="1099" stopIfTrue="1" operator="lessThan">
      <formula>0</formula>
    </cfRule>
  </conditionalFormatting>
  <conditionalFormatting sqref="F269">
    <cfRule type="cellIs" dxfId="2" priority="1098" stopIfTrue="1" operator="lessThan">
      <formula>0</formula>
    </cfRule>
  </conditionalFormatting>
  <conditionalFormatting sqref="F270">
    <cfRule type="cellIs" dxfId="2" priority="1097" stopIfTrue="1" operator="lessThan">
      <formula>0</formula>
    </cfRule>
  </conditionalFormatting>
  <conditionalFormatting sqref="F271">
    <cfRule type="cellIs" dxfId="2" priority="1096" stopIfTrue="1" operator="lessThan">
      <formula>0</formula>
    </cfRule>
  </conditionalFormatting>
  <conditionalFormatting sqref="F272">
    <cfRule type="cellIs" dxfId="2" priority="1095" stopIfTrue="1" operator="lessThan">
      <formula>0</formula>
    </cfRule>
  </conditionalFormatting>
  <conditionalFormatting sqref="F273">
    <cfRule type="cellIs" dxfId="2" priority="1094" stopIfTrue="1" operator="lessThan">
      <formula>0</formula>
    </cfRule>
  </conditionalFormatting>
  <conditionalFormatting sqref="F274">
    <cfRule type="cellIs" dxfId="2" priority="1093" stopIfTrue="1" operator="lessThan">
      <formula>0</formula>
    </cfRule>
  </conditionalFormatting>
  <conditionalFormatting sqref="F275">
    <cfRule type="cellIs" dxfId="2" priority="1090" stopIfTrue="1" operator="lessThan">
      <formula>0</formula>
    </cfRule>
  </conditionalFormatting>
  <conditionalFormatting sqref="F276">
    <cfRule type="cellIs" dxfId="2" priority="1089" stopIfTrue="1" operator="lessThan">
      <formula>0</formula>
    </cfRule>
  </conditionalFormatting>
  <conditionalFormatting sqref="F277">
    <cfRule type="cellIs" dxfId="2" priority="1088" stopIfTrue="1" operator="lessThan">
      <formula>0</formula>
    </cfRule>
  </conditionalFormatting>
  <conditionalFormatting sqref="F278">
    <cfRule type="cellIs" dxfId="2" priority="1087" stopIfTrue="1" operator="lessThan">
      <formula>0</formula>
    </cfRule>
  </conditionalFormatting>
  <conditionalFormatting sqref="F279">
    <cfRule type="cellIs" dxfId="2" priority="1086" stopIfTrue="1" operator="lessThan">
      <formula>0</formula>
    </cfRule>
  </conditionalFormatting>
  <conditionalFormatting sqref="F280">
    <cfRule type="cellIs" dxfId="2" priority="1084" stopIfTrue="1" operator="lessThan">
      <formula>0</formula>
    </cfRule>
  </conditionalFormatting>
  <conditionalFormatting sqref="F281">
    <cfRule type="cellIs" dxfId="2" priority="1083" stopIfTrue="1" operator="lessThan">
      <formula>0</formula>
    </cfRule>
  </conditionalFormatting>
  <conditionalFormatting sqref="F282">
    <cfRule type="cellIs" dxfId="2" priority="1082" stopIfTrue="1" operator="lessThan">
      <formula>0</formula>
    </cfRule>
  </conditionalFormatting>
  <conditionalFormatting sqref="F283">
    <cfRule type="cellIs" dxfId="2" priority="1081" stopIfTrue="1" operator="lessThan">
      <formula>0</formula>
    </cfRule>
  </conditionalFormatting>
  <conditionalFormatting sqref="F284">
    <cfRule type="cellIs" dxfId="2" priority="1080" stopIfTrue="1" operator="lessThan">
      <formula>0</formula>
    </cfRule>
  </conditionalFormatting>
  <conditionalFormatting sqref="F285">
    <cfRule type="cellIs" dxfId="2" priority="1079" stopIfTrue="1" operator="lessThan">
      <formula>0</formula>
    </cfRule>
  </conditionalFormatting>
  <conditionalFormatting sqref="F286">
    <cfRule type="cellIs" dxfId="2" priority="1078" stopIfTrue="1" operator="lessThan">
      <formula>0</formula>
    </cfRule>
  </conditionalFormatting>
  <conditionalFormatting sqref="F287">
    <cfRule type="cellIs" dxfId="2" priority="1077" stopIfTrue="1" operator="lessThan">
      <formula>0</formula>
    </cfRule>
  </conditionalFormatting>
  <conditionalFormatting sqref="F288">
    <cfRule type="cellIs" dxfId="2" priority="1076" stopIfTrue="1" operator="lessThan">
      <formula>0</formula>
    </cfRule>
  </conditionalFormatting>
  <conditionalFormatting sqref="F289">
    <cfRule type="cellIs" dxfId="2" priority="1075" stopIfTrue="1" operator="lessThan">
      <formula>0</formula>
    </cfRule>
  </conditionalFormatting>
  <conditionalFormatting sqref="F290">
    <cfRule type="cellIs" dxfId="2" priority="1074" stopIfTrue="1" operator="lessThan">
      <formula>0</formula>
    </cfRule>
  </conditionalFormatting>
  <conditionalFormatting sqref="F291">
    <cfRule type="cellIs" dxfId="2" priority="1073" stopIfTrue="1" operator="lessThan">
      <formula>0</formula>
    </cfRule>
  </conditionalFormatting>
  <conditionalFormatting sqref="F292">
    <cfRule type="cellIs" dxfId="2" priority="1072" stopIfTrue="1" operator="lessThan">
      <formula>0</formula>
    </cfRule>
  </conditionalFormatting>
  <conditionalFormatting sqref="F293">
    <cfRule type="cellIs" dxfId="2" priority="1071" stopIfTrue="1" operator="lessThan">
      <formula>0</formula>
    </cfRule>
  </conditionalFormatting>
  <conditionalFormatting sqref="F294">
    <cfRule type="cellIs" dxfId="2" priority="1070" stopIfTrue="1" operator="lessThan">
      <formula>0</formula>
    </cfRule>
  </conditionalFormatting>
  <conditionalFormatting sqref="F295">
    <cfRule type="cellIs" dxfId="2" priority="1069" stopIfTrue="1" operator="lessThan">
      <formula>0</formula>
    </cfRule>
  </conditionalFormatting>
  <conditionalFormatting sqref="F296">
    <cfRule type="cellIs" dxfId="2" priority="1068" stopIfTrue="1" operator="lessThan">
      <formula>0</formula>
    </cfRule>
  </conditionalFormatting>
  <conditionalFormatting sqref="F297">
    <cfRule type="cellIs" dxfId="2" priority="1067" stopIfTrue="1" operator="lessThan">
      <formula>0</formula>
    </cfRule>
  </conditionalFormatting>
  <conditionalFormatting sqref="F298">
    <cfRule type="cellIs" dxfId="2" priority="1066" stopIfTrue="1" operator="lessThan">
      <formula>0</formula>
    </cfRule>
  </conditionalFormatting>
  <conditionalFormatting sqref="F299">
    <cfRule type="cellIs" dxfId="2" priority="1065" stopIfTrue="1" operator="lessThan">
      <formula>0</formula>
    </cfRule>
  </conditionalFormatting>
  <conditionalFormatting sqref="F300">
    <cfRule type="cellIs" dxfId="2" priority="1064" stopIfTrue="1" operator="lessThan">
      <formula>0</formula>
    </cfRule>
  </conditionalFormatting>
  <conditionalFormatting sqref="F301">
    <cfRule type="cellIs" dxfId="2" priority="1063" stopIfTrue="1" operator="lessThan">
      <formula>0</formula>
    </cfRule>
  </conditionalFormatting>
  <conditionalFormatting sqref="F302">
    <cfRule type="cellIs" dxfId="2" priority="1062" stopIfTrue="1" operator="lessThan">
      <formula>0</formula>
    </cfRule>
  </conditionalFormatting>
  <conditionalFormatting sqref="F303">
    <cfRule type="cellIs" dxfId="2" priority="1061" stopIfTrue="1" operator="lessThan">
      <formula>0</formula>
    </cfRule>
  </conditionalFormatting>
  <conditionalFormatting sqref="F304">
    <cfRule type="cellIs" dxfId="2" priority="1060" stopIfTrue="1" operator="lessThan">
      <formula>0</formula>
    </cfRule>
  </conditionalFormatting>
  <conditionalFormatting sqref="F305">
    <cfRule type="cellIs" dxfId="2" priority="1059" stopIfTrue="1" operator="lessThan">
      <formula>0</formula>
    </cfRule>
  </conditionalFormatting>
  <conditionalFormatting sqref="F306">
    <cfRule type="cellIs" dxfId="2" priority="1058" stopIfTrue="1" operator="lessThan">
      <formula>0</formula>
    </cfRule>
  </conditionalFormatting>
  <conditionalFormatting sqref="F307">
    <cfRule type="cellIs" dxfId="2" priority="1057" stopIfTrue="1" operator="lessThan">
      <formula>0</formula>
    </cfRule>
  </conditionalFormatting>
  <conditionalFormatting sqref="F308">
    <cfRule type="cellIs" dxfId="2" priority="1056" stopIfTrue="1" operator="lessThan">
      <formula>0</formula>
    </cfRule>
  </conditionalFormatting>
  <conditionalFormatting sqref="F309">
    <cfRule type="cellIs" dxfId="2" priority="1055" stopIfTrue="1" operator="lessThan">
      <formula>0</formula>
    </cfRule>
  </conditionalFormatting>
  <conditionalFormatting sqref="F310">
    <cfRule type="cellIs" dxfId="2" priority="1054" stopIfTrue="1" operator="lessThan">
      <formula>0</formula>
    </cfRule>
  </conditionalFormatting>
  <conditionalFormatting sqref="F311">
    <cfRule type="cellIs" dxfId="2" priority="1053" stopIfTrue="1" operator="lessThan">
      <formula>0</formula>
    </cfRule>
  </conditionalFormatting>
  <conditionalFormatting sqref="F312">
    <cfRule type="cellIs" dxfId="2" priority="1052" stopIfTrue="1" operator="lessThan">
      <formula>0</formula>
    </cfRule>
  </conditionalFormatting>
  <conditionalFormatting sqref="F313">
    <cfRule type="cellIs" dxfId="2" priority="1051" stopIfTrue="1" operator="lessThan">
      <formula>0</formula>
    </cfRule>
  </conditionalFormatting>
  <conditionalFormatting sqref="F314">
    <cfRule type="cellIs" dxfId="2" priority="1050" stopIfTrue="1" operator="lessThan">
      <formula>0</formula>
    </cfRule>
  </conditionalFormatting>
  <conditionalFormatting sqref="F315">
    <cfRule type="cellIs" dxfId="2" priority="1049" stopIfTrue="1" operator="lessThan">
      <formula>0</formula>
    </cfRule>
  </conditionalFormatting>
  <conditionalFormatting sqref="F316">
    <cfRule type="cellIs" dxfId="2" priority="1048" stopIfTrue="1" operator="lessThan">
      <formula>0</formula>
    </cfRule>
  </conditionalFormatting>
  <conditionalFormatting sqref="F317">
    <cfRule type="cellIs" dxfId="2" priority="1047" stopIfTrue="1" operator="lessThan">
      <formula>0</formula>
    </cfRule>
  </conditionalFormatting>
  <conditionalFormatting sqref="F318">
    <cfRule type="cellIs" dxfId="2" priority="1046" stopIfTrue="1" operator="lessThan">
      <formula>0</formula>
    </cfRule>
  </conditionalFormatting>
  <conditionalFormatting sqref="F319">
    <cfRule type="cellIs" dxfId="2" priority="1045" stopIfTrue="1" operator="lessThan">
      <formula>0</formula>
    </cfRule>
  </conditionalFormatting>
  <conditionalFormatting sqref="F320">
    <cfRule type="cellIs" dxfId="2" priority="1044" stopIfTrue="1" operator="lessThan">
      <formula>0</formula>
    </cfRule>
  </conditionalFormatting>
  <conditionalFormatting sqref="F321">
    <cfRule type="cellIs" dxfId="2" priority="1043" stopIfTrue="1" operator="lessThan">
      <formula>0</formula>
    </cfRule>
  </conditionalFormatting>
  <conditionalFormatting sqref="F322">
    <cfRule type="cellIs" dxfId="2" priority="1042" stopIfTrue="1" operator="lessThan">
      <formula>0</formula>
    </cfRule>
  </conditionalFormatting>
  <conditionalFormatting sqref="F323">
    <cfRule type="cellIs" dxfId="2" priority="1041" stopIfTrue="1" operator="lessThan">
      <formula>0</formula>
    </cfRule>
  </conditionalFormatting>
  <conditionalFormatting sqref="F324">
    <cfRule type="cellIs" dxfId="2" priority="1040" stopIfTrue="1" operator="lessThan">
      <formula>0</formula>
    </cfRule>
  </conditionalFormatting>
  <conditionalFormatting sqref="F325">
    <cfRule type="cellIs" dxfId="2" priority="1039" stopIfTrue="1" operator="lessThan">
      <formula>0</formula>
    </cfRule>
  </conditionalFormatting>
  <conditionalFormatting sqref="F326">
    <cfRule type="cellIs" dxfId="2" priority="1038" stopIfTrue="1" operator="lessThan">
      <formula>0</formula>
    </cfRule>
  </conditionalFormatting>
  <conditionalFormatting sqref="F327">
    <cfRule type="cellIs" dxfId="2" priority="1037" stopIfTrue="1" operator="lessThan">
      <formula>0</formula>
    </cfRule>
  </conditionalFormatting>
  <conditionalFormatting sqref="F328">
    <cfRule type="cellIs" dxfId="2" priority="1035" stopIfTrue="1" operator="lessThan">
      <formula>0</formula>
    </cfRule>
  </conditionalFormatting>
  <conditionalFormatting sqref="F329">
    <cfRule type="cellIs" dxfId="2" priority="1033" stopIfTrue="1" operator="lessThan">
      <formula>0</formula>
    </cfRule>
  </conditionalFormatting>
  <conditionalFormatting sqref="F330">
    <cfRule type="cellIs" dxfId="2" priority="1032" stopIfTrue="1" operator="lessThan">
      <formula>0</formula>
    </cfRule>
  </conditionalFormatting>
  <conditionalFormatting sqref="F331">
    <cfRule type="cellIs" dxfId="2" priority="1031" stopIfTrue="1" operator="lessThan">
      <formula>0</formula>
    </cfRule>
  </conditionalFormatting>
  <conditionalFormatting sqref="F332">
    <cfRule type="cellIs" dxfId="2" priority="1030" stopIfTrue="1" operator="lessThan">
      <formula>0</formula>
    </cfRule>
  </conditionalFormatting>
  <conditionalFormatting sqref="F333">
    <cfRule type="cellIs" dxfId="2" priority="1029" stopIfTrue="1" operator="lessThan">
      <formula>0</formula>
    </cfRule>
  </conditionalFormatting>
  <conditionalFormatting sqref="F334">
    <cfRule type="cellIs" dxfId="2" priority="1028" stopIfTrue="1" operator="lessThan">
      <formula>0</formula>
    </cfRule>
  </conditionalFormatting>
  <conditionalFormatting sqref="F335">
    <cfRule type="cellIs" dxfId="2" priority="1027" stopIfTrue="1" operator="lessThan">
      <formula>0</formula>
    </cfRule>
  </conditionalFormatting>
  <conditionalFormatting sqref="F336">
    <cfRule type="cellIs" dxfId="2" priority="1026" stopIfTrue="1" operator="lessThan">
      <formula>0</formula>
    </cfRule>
  </conditionalFormatting>
  <conditionalFormatting sqref="F337">
    <cfRule type="cellIs" dxfId="2" priority="1025" stopIfTrue="1" operator="lessThan">
      <formula>0</formula>
    </cfRule>
  </conditionalFormatting>
  <conditionalFormatting sqref="F338">
    <cfRule type="cellIs" dxfId="2" priority="1024" stopIfTrue="1" operator="lessThan">
      <formula>0</formula>
    </cfRule>
  </conditionalFormatting>
  <conditionalFormatting sqref="F339">
    <cfRule type="cellIs" dxfId="2" priority="1023" stopIfTrue="1" operator="lessThan">
      <formula>0</formula>
    </cfRule>
  </conditionalFormatting>
  <conditionalFormatting sqref="F340">
    <cfRule type="cellIs" dxfId="2" priority="1022" stopIfTrue="1" operator="lessThan">
      <formula>0</formula>
    </cfRule>
  </conditionalFormatting>
  <conditionalFormatting sqref="F341">
    <cfRule type="cellIs" dxfId="2" priority="1021" stopIfTrue="1" operator="lessThan">
      <formula>0</formula>
    </cfRule>
  </conditionalFormatting>
  <conditionalFormatting sqref="F342">
    <cfRule type="cellIs" dxfId="2" priority="1020" stopIfTrue="1" operator="lessThan">
      <formula>0</formula>
    </cfRule>
  </conditionalFormatting>
  <conditionalFormatting sqref="F343">
    <cfRule type="cellIs" dxfId="2" priority="1019" stopIfTrue="1" operator="lessThan">
      <formula>0</formula>
    </cfRule>
  </conditionalFormatting>
  <conditionalFormatting sqref="F344">
    <cfRule type="cellIs" dxfId="2" priority="1018" stopIfTrue="1" operator="lessThan">
      <formula>0</formula>
    </cfRule>
  </conditionalFormatting>
  <conditionalFormatting sqref="F345">
    <cfRule type="cellIs" dxfId="2" priority="1017" stopIfTrue="1" operator="lessThan">
      <formula>0</formula>
    </cfRule>
  </conditionalFormatting>
  <conditionalFormatting sqref="F346">
    <cfRule type="cellIs" dxfId="2" priority="1016" stopIfTrue="1" operator="lessThan">
      <formula>0</formula>
    </cfRule>
  </conditionalFormatting>
  <conditionalFormatting sqref="F347">
    <cfRule type="cellIs" dxfId="2" priority="1015" stopIfTrue="1" operator="lessThan">
      <formula>0</formula>
    </cfRule>
  </conditionalFormatting>
  <conditionalFormatting sqref="F348">
    <cfRule type="cellIs" dxfId="2" priority="1014" stopIfTrue="1" operator="lessThan">
      <formula>0</formula>
    </cfRule>
  </conditionalFormatting>
  <conditionalFormatting sqref="F349">
    <cfRule type="cellIs" dxfId="2" priority="1013" stopIfTrue="1" operator="lessThan">
      <formula>0</formula>
    </cfRule>
  </conditionalFormatting>
  <conditionalFormatting sqref="F350">
    <cfRule type="cellIs" dxfId="2" priority="1012" stopIfTrue="1" operator="lessThan">
      <formula>0</formula>
    </cfRule>
  </conditionalFormatting>
  <conditionalFormatting sqref="F351">
    <cfRule type="cellIs" dxfId="2" priority="1011" stopIfTrue="1" operator="lessThan">
      <formula>0</formula>
    </cfRule>
  </conditionalFormatting>
  <conditionalFormatting sqref="F352">
    <cfRule type="cellIs" dxfId="2" priority="1010" stopIfTrue="1" operator="lessThan">
      <formula>0</formula>
    </cfRule>
  </conditionalFormatting>
  <conditionalFormatting sqref="F353">
    <cfRule type="cellIs" dxfId="2" priority="1009" stopIfTrue="1" operator="lessThan">
      <formula>0</formula>
    </cfRule>
  </conditionalFormatting>
  <conditionalFormatting sqref="F354">
    <cfRule type="cellIs" dxfId="2" priority="1008" stopIfTrue="1" operator="lessThan">
      <formula>0</formula>
    </cfRule>
  </conditionalFormatting>
  <conditionalFormatting sqref="F355">
    <cfRule type="cellIs" dxfId="2" priority="1007" stopIfTrue="1" operator="lessThan">
      <formula>0</formula>
    </cfRule>
  </conditionalFormatting>
  <conditionalFormatting sqref="F356">
    <cfRule type="cellIs" dxfId="2" priority="1006" stopIfTrue="1" operator="lessThan">
      <formula>0</formula>
    </cfRule>
  </conditionalFormatting>
  <conditionalFormatting sqref="F357">
    <cfRule type="cellIs" dxfId="2" priority="1005" stopIfTrue="1" operator="lessThan">
      <formula>0</formula>
    </cfRule>
  </conditionalFormatting>
  <conditionalFormatting sqref="F358">
    <cfRule type="cellIs" dxfId="2" priority="1004" stopIfTrue="1" operator="lessThan">
      <formula>0</formula>
    </cfRule>
  </conditionalFormatting>
  <conditionalFormatting sqref="F359">
    <cfRule type="cellIs" dxfId="2" priority="1003" stopIfTrue="1" operator="lessThan">
      <formula>0</formula>
    </cfRule>
  </conditionalFormatting>
  <conditionalFormatting sqref="F360">
    <cfRule type="cellIs" dxfId="2" priority="1002" stopIfTrue="1" operator="lessThan">
      <formula>0</formula>
    </cfRule>
  </conditionalFormatting>
  <conditionalFormatting sqref="F361">
    <cfRule type="cellIs" dxfId="2" priority="1001" stopIfTrue="1" operator="lessThan">
      <formula>0</formula>
    </cfRule>
  </conditionalFormatting>
  <conditionalFormatting sqref="F362">
    <cfRule type="cellIs" dxfId="2" priority="1000" stopIfTrue="1" operator="lessThan">
      <formula>0</formula>
    </cfRule>
  </conditionalFormatting>
  <conditionalFormatting sqref="F363">
    <cfRule type="cellIs" dxfId="2" priority="999" stopIfTrue="1" operator="lessThan">
      <formula>0</formula>
    </cfRule>
  </conditionalFormatting>
  <conditionalFormatting sqref="F364">
    <cfRule type="cellIs" dxfId="2" priority="998" stopIfTrue="1" operator="lessThan">
      <formula>0</formula>
    </cfRule>
  </conditionalFormatting>
  <conditionalFormatting sqref="F365">
    <cfRule type="cellIs" dxfId="2" priority="997" stopIfTrue="1" operator="lessThan">
      <formula>0</formula>
    </cfRule>
  </conditionalFormatting>
  <conditionalFormatting sqref="F366">
    <cfRule type="cellIs" dxfId="2" priority="996" stopIfTrue="1" operator="lessThan">
      <formula>0</formula>
    </cfRule>
  </conditionalFormatting>
  <conditionalFormatting sqref="F367">
    <cfRule type="cellIs" dxfId="2" priority="995" stopIfTrue="1" operator="lessThan">
      <formula>0</formula>
    </cfRule>
  </conditionalFormatting>
  <conditionalFormatting sqref="F368">
    <cfRule type="cellIs" dxfId="2" priority="994" stopIfTrue="1" operator="lessThan">
      <formula>0</formula>
    </cfRule>
  </conditionalFormatting>
  <conditionalFormatting sqref="F369">
    <cfRule type="cellIs" dxfId="2" priority="993" stopIfTrue="1" operator="lessThan">
      <formula>0</formula>
    </cfRule>
  </conditionalFormatting>
  <conditionalFormatting sqref="F370">
    <cfRule type="cellIs" dxfId="2" priority="990" stopIfTrue="1" operator="lessThan">
      <formula>0</formula>
    </cfRule>
  </conditionalFormatting>
  <conditionalFormatting sqref="F371">
    <cfRule type="cellIs" dxfId="2" priority="989" stopIfTrue="1" operator="lessThan">
      <formula>0</formula>
    </cfRule>
  </conditionalFormatting>
  <conditionalFormatting sqref="F372">
    <cfRule type="cellIs" dxfId="2" priority="988" stopIfTrue="1" operator="lessThan">
      <formula>0</formula>
    </cfRule>
  </conditionalFormatting>
  <conditionalFormatting sqref="F373">
    <cfRule type="cellIs" dxfId="2" priority="987" stopIfTrue="1" operator="lessThan">
      <formula>0</formula>
    </cfRule>
  </conditionalFormatting>
  <conditionalFormatting sqref="F374">
    <cfRule type="cellIs" dxfId="2" priority="986" stopIfTrue="1" operator="lessThan">
      <formula>0</formula>
    </cfRule>
  </conditionalFormatting>
  <conditionalFormatting sqref="F375">
    <cfRule type="cellIs" dxfId="2" priority="985" stopIfTrue="1" operator="lessThan">
      <formula>0</formula>
    </cfRule>
  </conditionalFormatting>
  <conditionalFormatting sqref="F376">
    <cfRule type="cellIs" dxfId="2" priority="984" stopIfTrue="1" operator="lessThan">
      <formula>0</formula>
    </cfRule>
  </conditionalFormatting>
  <conditionalFormatting sqref="F377">
    <cfRule type="cellIs" dxfId="2" priority="983" stopIfTrue="1" operator="lessThan">
      <formula>0</formula>
    </cfRule>
  </conditionalFormatting>
  <conditionalFormatting sqref="F378">
    <cfRule type="cellIs" dxfId="2" priority="982" stopIfTrue="1" operator="lessThan">
      <formula>0</formula>
    </cfRule>
  </conditionalFormatting>
  <conditionalFormatting sqref="F379">
    <cfRule type="cellIs" dxfId="2" priority="981" stopIfTrue="1" operator="lessThan">
      <formula>0</formula>
    </cfRule>
  </conditionalFormatting>
  <conditionalFormatting sqref="F380">
    <cfRule type="cellIs" dxfId="2" priority="980" stopIfTrue="1" operator="lessThan">
      <formula>0</formula>
    </cfRule>
  </conditionalFormatting>
  <conditionalFormatting sqref="F381">
    <cfRule type="cellIs" dxfId="2" priority="979" stopIfTrue="1" operator="lessThan">
      <formula>0</formula>
    </cfRule>
  </conditionalFormatting>
  <conditionalFormatting sqref="F382">
    <cfRule type="cellIs" dxfId="2" priority="976" stopIfTrue="1" operator="lessThan">
      <formula>0</formula>
    </cfRule>
  </conditionalFormatting>
  <conditionalFormatting sqref="F383">
    <cfRule type="cellIs" dxfId="2" priority="975" stopIfTrue="1" operator="lessThan">
      <formula>0</formula>
    </cfRule>
  </conditionalFormatting>
  <conditionalFormatting sqref="F384">
    <cfRule type="cellIs" dxfId="2" priority="974" stopIfTrue="1" operator="lessThan">
      <formula>0</formula>
    </cfRule>
  </conditionalFormatting>
  <conditionalFormatting sqref="F385">
    <cfRule type="cellIs" dxfId="2" priority="973" stopIfTrue="1" operator="lessThan">
      <formula>0</formula>
    </cfRule>
  </conditionalFormatting>
  <conditionalFormatting sqref="F386">
    <cfRule type="cellIs" dxfId="2" priority="972" stopIfTrue="1" operator="lessThan">
      <formula>0</formula>
    </cfRule>
  </conditionalFormatting>
  <conditionalFormatting sqref="F387">
    <cfRule type="cellIs" dxfId="2" priority="971" stopIfTrue="1" operator="lessThan">
      <formula>0</formula>
    </cfRule>
  </conditionalFormatting>
  <conditionalFormatting sqref="F388">
    <cfRule type="cellIs" dxfId="2" priority="970" stopIfTrue="1" operator="lessThan">
      <formula>0</formula>
    </cfRule>
  </conditionalFormatting>
  <conditionalFormatting sqref="F389">
    <cfRule type="cellIs" dxfId="2" priority="969" stopIfTrue="1" operator="lessThan">
      <formula>0</formula>
    </cfRule>
  </conditionalFormatting>
  <conditionalFormatting sqref="F390">
    <cfRule type="cellIs" dxfId="2" priority="968" stopIfTrue="1" operator="lessThan">
      <formula>0</formula>
    </cfRule>
  </conditionalFormatting>
  <conditionalFormatting sqref="F391">
    <cfRule type="cellIs" dxfId="2" priority="967" stopIfTrue="1" operator="lessThan">
      <formula>0</formula>
    </cfRule>
  </conditionalFormatting>
  <conditionalFormatting sqref="F392">
    <cfRule type="cellIs" dxfId="2" priority="966" stopIfTrue="1" operator="lessThan">
      <formula>0</formula>
    </cfRule>
  </conditionalFormatting>
  <conditionalFormatting sqref="F393">
    <cfRule type="cellIs" dxfId="2" priority="965" stopIfTrue="1" operator="lessThan">
      <formula>0</formula>
    </cfRule>
  </conditionalFormatting>
  <conditionalFormatting sqref="F394">
    <cfRule type="cellIs" dxfId="2" priority="964" stopIfTrue="1" operator="lessThan">
      <formula>0</formula>
    </cfRule>
  </conditionalFormatting>
  <conditionalFormatting sqref="F395">
    <cfRule type="cellIs" dxfId="2" priority="963" stopIfTrue="1" operator="lessThan">
      <formula>0</formula>
    </cfRule>
  </conditionalFormatting>
  <conditionalFormatting sqref="F396">
    <cfRule type="cellIs" dxfId="2" priority="962" stopIfTrue="1" operator="lessThan">
      <formula>0</formula>
    </cfRule>
  </conditionalFormatting>
  <conditionalFormatting sqref="F397">
    <cfRule type="cellIs" dxfId="2" priority="961" stopIfTrue="1" operator="lessThan">
      <formula>0</formula>
    </cfRule>
  </conditionalFormatting>
  <conditionalFormatting sqref="F398">
    <cfRule type="cellIs" dxfId="2" priority="960" stopIfTrue="1" operator="lessThan">
      <formula>0</formula>
    </cfRule>
  </conditionalFormatting>
  <conditionalFormatting sqref="F399">
    <cfRule type="cellIs" dxfId="2" priority="959" stopIfTrue="1" operator="lessThan">
      <formula>0</formula>
    </cfRule>
  </conditionalFormatting>
  <conditionalFormatting sqref="F400">
    <cfRule type="cellIs" dxfId="2" priority="958" stopIfTrue="1" operator="lessThan">
      <formula>0</formula>
    </cfRule>
  </conditionalFormatting>
  <conditionalFormatting sqref="F401">
    <cfRule type="cellIs" dxfId="2" priority="957" stopIfTrue="1" operator="lessThan">
      <formula>0</formula>
    </cfRule>
  </conditionalFormatting>
  <conditionalFormatting sqref="F402">
    <cfRule type="cellIs" dxfId="2" priority="956" stopIfTrue="1" operator="lessThan">
      <formula>0</formula>
    </cfRule>
  </conditionalFormatting>
  <conditionalFormatting sqref="F403">
    <cfRule type="cellIs" dxfId="2" priority="955" stopIfTrue="1" operator="lessThan">
      <formula>0</formula>
    </cfRule>
  </conditionalFormatting>
  <conditionalFormatting sqref="F404">
    <cfRule type="cellIs" dxfId="2" priority="954" stopIfTrue="1" operator="lessThan">
      <formula>0</formula>
    </cfRule>
  </conditionalFormatting>
  <conditionalFormatting sqref="F405">
    <cfRule type="cellIs" dxfId="2" priority="953" stopIfTrue="1" operator="lessThan">
      <formula>0</formula>
    </cfRule>
  </conditionalFormatting>
  <conditionalFormatting sqref="F406">
    <cfRule type="cellIs" dxfId="2" priority="952" stopIfTrue="1" operator="lessThan">
      <formula>0</formula>
    </cfRule>
  </conditionalFormatting>
  <conditionalFormatting sqref="F407">
    <cfRule type="cellIs" dxfId="2" priority="951" stopIfTrue="1" operator="lessThan">
      <formula>0</formula>
    </cfRule>
  </conditionalFormatting>
  <conditionalFormatting sqref="F408">
    <cfRule type="cellIs" dxfId="2" priority="950" stopIfTrue="1" operator="lessThan">
      <formula>0</formula>
    </cfRule>
  </conditionalFormatting>
  <conditionalFormatting sqref="F409">
    <cfRule type="cellIs" dxfId="2" priority="949" stopIfTrue="1" operator="lessThan">
      <formula>0</formula>
    </cfRule>
  </conditionalFormatting>
  <conditionalFormatting sqref="F410">
    <cfRule type="cellIs" dxfId="2" priority="948" stopIfTrue="1" operator="lessThan">
      <formula>0</formula>
    </cfRule>
  </conditionalFormatting>
  <conditionalFormatting sqref="F411">
    <cfRule type="cellIs" dxfId="2" priority="947" stopIfTrue="1" operator="lessThan">
      <formula>0</formula>
    </cfRule>
  </conditionalFormatting>
  <conditionalFormatting sqref="F412">
    <cfRule type="cellIs" dxfId="2" priority="946" stopIfTrue="1" operator="lessThan">
      <formula>0</formula>
    </cfRule>
  </conditionalFormatting>
  <conditionalFormatting sqref="F413">
    <cfRule type="cellIs" dxfId="2" priority="945" stopIfTrue="1" operator="lessThan">
      <formula>0</formula>
    </cfRule>
  </conditionalFormatting>
  <conditionalFormatting sqref="F414">
    <cfRule type="cellIs" dxfId="2" priority="944" stopIfTrue="1" operator="lessThan">
      <formula>0</formula>
    </cfRule>
  </conditionalFormatting>
  <conditionalFormatting sqref="F415">
    <cfRule type="cellIs" dxfId="2" priority="943" stopIfTrue="1" operator="lessThan">
      <formula>0</formula>
    </cfRule>
  </conditionalFormatting>
  <conditionalFormatting sqref="F416">
    <cfRule type="cellIs" dxfId="2" priority="942" stopIfTrue="1" operator="lessThan">
      <formula>0</formula>
    </cfRule>
  </conditionalFormatting>
  <conditionalFormatting sqref="F417">
    <cfRule type="cellIs" dxfId="2" priority="941" stopIfTrue="1" operator="lessThan">
      <formula>0</formula>
    </cfRule>
  </conditionalFormatting>
  <conditionalFormatting sqref="F418">
    <cfRule type="cellIs" dxfId="2" priority="940" stopIfTrue="1" operator="lessThan">
      <formula>0</formula>
    </cfRule>
  </conditionalFormatting>
  <conditionalFormatting sqref="F419">
    <cfRule type="cellIs" dxfId="2" priority="939" stopIfTrue="1" operator="lessThan">
      <formula>0</formula>
    </cfRule>
  </conditionalFormatting>
  <conditionalFormatting sqref="F420">
    <cfRule type="cellIs" dxfId="2" priority="938" stopIfTrue="1" operator="lessThan">
      <formula>0</formula>
    </cfRule>
  </conditionalFormatting>
  <conditionalFormatting sqref="F421">
    <cfRule type="cellIs" dxfId="2" priority="937"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7" stopIfTrue="1" operator="lessThan">
      <formula>0</formula>
    </cfRule>
  </conditionalFormatting>
  <conditionalFormatting sqref="F479">
    <cfRule type="cellIs" dxfId="2" priority="876" stopIfTrue="1" operator="lessThan">
      <formula>0</formula>
    </cfRule>
  </conditionalFormatting>
  <conditionalFormatting sqref="F480">
    <cfRule type="cellIs" dxfId="2" priority="875" stopIfTrue="1" operator="lessThan">
      <formula>0</formula>
    </cfRule>
  </conditionalFormatting>
  <conditionalFormatting sqref="F481">
    <cfRule type="cellIs" dxfId="2" priority="874" stopIfTrue="1" operator="lessThan">
      <formula>0</formula>
    </cfRule>
  </conditionalFormatting>
  <conditionalFormatting sqref="F482">
    <cfRule type="cellIs" dxfId="2" priority="873" stopIfTrue="1" operator="lessThan">
      <formula>0</formula>
    </cfRule>
  </conditionalFormatting>
  <conditionalFormatting sqref="F483">
    <cfRule type="cellIs" dxfId="2" priority="872" stopIfTrue="1" operator="lessThan">
      <formula>0</formula>
    </cfRule>
  </conditionalFormatting>
  <conditionalFormatting sqref="F484">
    <cfRule type="cellIs" dxfId="2" priority="871" stopIfTrue="1" operator="lessThan">
      <formula>0</formula>
    </cfRule>
  </conditionalFormatting>
  <conditionalFormatting sqref="F485">
    <cfRule type="cellIs" dxfId="2" priority="870" stopIfTrue="1" operator="lessThan">
      <formula>0</formula>
    </cfRule>
  </conditionalFormatting>
  <conditionalFormatting sqref="F486">
    <cfRule type="cellIs" dxfId="2" priority="869" stopIfTrue="1" operator="lessThan">
      <formula>0</formula>
    </cfRule>
  </conditionalFormatting>
  <conditionalFormatting sqref="F487">
    <cfRule type="cellIs" dxfId="2" priority="868" stopIfTrue="1" operator="lessThan">
      <formula>0</formula>
    </cfRule>
  </conditionalFormatting>
  <conditionalFormatting sqref="F488">
    <cfRule type="cellIs" dxfId="2" priority="867" stopIfTrue="1" operator="lessThan">
      <formula>0</formula>
    </cfRule>
  </conditionalFormatting>
  <conditionalFormatting sqref="F489">
    <cfRule type="cellIs" dxfId="2" priority="866" stopIfTrue="1" operator="lessThan">
      <formula>0</formula>
    </cfRule>
  </conditionalFormatting>
  <conditionalFormatting sqref="F490">
    <cfRule type="cellIs" dxfId="2" priority="865" stopIfTrue="1" operator="lessThan">
      <formula>0</formula>
    </cfRule>
  </conditionalFormatting>
  <conditionalFormatting sqref="F491">
    <cfRule type="cellIs" dxfId="2" priority="864" stopIfTrue="1" operator="lessThan">
      <formula>0</formula>
    </cfRule>
  </conditionalFormatting>
  <conditionalFormatting sqref="F492">
    <cfRule type="cellIs" dxfId="2" priority="863" stopIfTrue="1" operator="lessThan">
      <formula>0</formula>
    </cfRule>
  </conditionalFormatting>
  <conditionalFormatting sqref="F493">
    <cfRule type="cellIs" dxfId="2" priority="862" stopIfTrue="1" operator="lessThan">
      <formula>0</formula>
    </cfRule>
  </conditionalFormatting>
  <conditionalFormatting sqref="F494">
    <cfRule type="cellIs" dxfId="2" priority="861" stopIfTrue="1" operator="lessThan">
      <formula>0</formula>
    </cfRule>
  </conditionalFormatting>
  <conditionalFormatting sqref="F495">
    <cfRule type="cellIs" dxfId="2" priority="860" stopIfTrue="1" operator="lessThan">
      <formula>0</formula>
    </cfRule>
  </conditionalFormatting>
  <conditionalFormatting sqref="F496">
    <cfRule type="cellIs" dxfId="2" priority="859" stopIfTrue="1" operator="lessThan">
      <formula>0</formula>
    </cfRule>
  </conditionalFormatting>
  <conditionalFormatting sqref="F497">
    <cfRule type="cellIs" dxfId="2" priority="858" stopIfTrue="1" operator="lessThan">
      <formula>0</formula>
    </cfRule>
  </conditionalFormatting>
  <conditionalFormatting sqref="F498">
    <cfRule type="cellIs" dxfId="2" priority="857" stopIfTrue="1" operator="lessThan">
      <formula>0</formula>
    </cfRule>
  </conditionalFormatting>
  <conditionalFormatting sqref="F499">
    <cfRule type="cellIs" dxfId="2" priority="856" stopIfTrue="1" operator="lessThan">
      <formula>0</formula>
    </cfRule>
  </conditionalFormatting>
  <conditionalFormatting sqref="F500">
    <cfRule type="cellIs" dxfId="2" priority="855" stopIfTrue="1" operator="lessThan">
      <formula>0</formula>
    </cfRule>
  </conditionalFormatting>
  <conditionalFormatting sqref="F501">
    <cfRule type="cellIs" dxfId="2" priority="854" stopIfTrue="1" operator="lessThan">
      <formula>0</formula>
    </cfRule>
  </conditionalFormatting>
  <conditionalFormatting sqref="F502">
    <cfRule type="cellIs" dxfId="2" priority="853" stopIfTrue="1" operator="lessThan">
      <formula>0</formula>
    </cfRule>
  </conditionalFormatting>
  <conditionalFormatting sqref="F503">
    <cfRule type="cellIs" dxfId="2" priority="852" stopIfTrue="1" operator="lessThan">
      <formula>0</formula>
    </cfRule>
  </conditionalFormatting>
  <conditionalFormatting sqref="F504">
    <cfRule type="cellIs" dxfId="2" priority="851" stopIfTrue="1" operator="lessThan">
      <formula>0</formula>
    </cfRule>
  </conditionalFormatting>
  <conditionalFormatting sqref="F505">
    <cfRule type="cellIs" dxfId="2" priority="850" stopIfTrue="1" operator="lessThan">
      <formula>0</formula>
    </cfRule>
  </conditionalFormatting>
  <conditionalFormatting sqref="F506">
    <cfRule type="cellIs" dxfId="2" priority="849" stopIfTrue="1" operator="lessThan">
      <formula>0</formula>
    </cfRule>
  </conditionalFormatting>
  <conditionalFormatting sqref="F507">
    <cfRule type="cellIs" dxfId="2" priority="848" stopIfTrue="1" operator="lessThan">
      <formula>0</formula>
    </cfRule>
  </conditionalFormatting>
  <conditionalFormatting sqref="F508">
    <cfRule type="cellIs" dxfId="2" priority="847" stopIfTrue="1" operator="lessThan">
      <formula>0</formula>
    </cfRule>
  </conditionalFormatting>
  <conditionalFormatting sqref="F509">
    <cfRule type="cellIs" dxfId="2" priority="846" stopIfTrue="1" operator="lessThan">
      <formula>0</formula>
    </cfRule>
  </conditionalFormatting>
  <conditionalFormatting sqref="F510">
    <cfRule type="cellIs" dxfId="2" priority="845" stopIfTrue="1" operator="lessThan">
      <formula>0</formula>
    </cfRule>
  </conditionalFormatting>
  <conditionalFormatting sqref="F511">
    <cfRule type="cellIs" dxfId="2" priority="844" stopIfTrue="1" operator="lessThan">
      <formula>0</formula>
    </cfRule>
  </conditionalFormatting>
  <conditionalFormatting sqref="F512">
    <cfRule type="cellIs" dxfId="2" priority="843" stopIfTrue="1" operator="lessThan">
      <formula>0</formula>
    </cfRule>
  </conditionalFormatting>
  <conditionalFormatting sqref="F513">
    <cfRule type="cellIs" dxfId="2" priority="842" stopIfTrue="1" operator="lessThan">
      <formula>0</formula>
    </cfRule>
  </conditionalFormatting>
  <conditionalFormatting sqref="F514">
    <cfRule type="cellIs" dxfId="2" priority="841" stopIfTrue="1" operator="lessThan">
      <formula>0</formula>
    </cfRule>
  </conditionalFormatting>
  <conditionalFormatting sqref="F515">
    <cfRule type="cellIs" dxfId="2" priority="840" stopIfTrue="1" operator="lessThan">
      <formula>0</formula>
    </cfRule>
  </conditionalFormatting>
  <conditionalFormatting sqref="F516">
    <cfRule type="cellIs" dxfId="2" priority="839" stopIfTrue="1" operator="lessThan">
      <formula>0</formula>
    </cfRule>
  </conditionalFormatting>
  <conditionalFormatting sqref="F517">
    <cfRule type="cellIs" dxfId="2" priority="838" stopIfTrue="1" operator="lessThan">
      <formula>0</formula>
    </cfRule>
  </conditionalFormatting>
  <conditionalFormatting sqref="F518">
    <cfRule type="cellIs" dxfId="2" priority="837" stopIfTrue="1" operator="lessThan">
      <formula>0</formula>
    </cfRule>
  </conditionalFormatting>
  <conditionalFormatting sqref="F519">
    <cfRule type="cellIs" dxfId="2" priority="836" stopIfTrue="1" operator="lessThan">
      <formula>0</formula>
    </cfRule>
  </conditionalFormatting>
  <conditionalFormatting sqref="F520">
    <cfRule type="cellIs" dxfId="2" priority="835" stopIfTrue="1" operator="lessThan">
      <formula>0</formula>
    </cfRule>
  </conditionalFormatting>
  <conditionalFormatting sqref="F521">
    <cfRule type="cellIs" dxfId="2" priority="834" stopIfTrue="1" operator="lessThan">
      <formula>0</formula>
    </cfRule>
  </conditionalFormatting>
  <conditionalFormatting sqref="F522">
    <cfRule type="cellIs" dxfId="2" priority="833" stopIfTrue="1" operator="lessThan">
      <formula>0</formula>
    </cfRule>
  </conditionalFormatting>
  <conditionalFormatting sqref="F523">
    <cfRule type="cellIs" dxfId="2" priority="832" stopIfTrue="1" operator="lessThan">
      <formula>0</formula>
    </cfRule>
  </conditionalFormatting>
  <conditionalFormatting sqref="F524">
    <cfRule type="cellIs" dxfId="2" priority="831" stopIfTrue="1" operator="lessThan">
      <formula>0</formula>
    </cfRule>
  </conditionalFormatting>
  <conditionalFormatting sqref="F525">
    <cfRule type="cellIs" dxfId="2" priority="830" stopIfTrue="1" operator="lessThan">
      <formula>0</formula>
    </cfRule>
  </conditionalFormatting>
  <conditionalFormatting sqref="F526">
    <cfRule type="cellIs" dxfId="2" priority="829" stopIfTrue="1" operator="lessThan">
      <formula>0</formula>
    </cfRule>
  </conditionalFormatting>
  <conditionalFormatting sqref="F527">
    <cfRule type="cellIs" dxfId="2" priority="826" stopIfTrue="1" operator="lessThan">
      <formula>0</formula>
    </cfRule>
  </conditionalFormatting>
  <conditionalFormatting sqref="F528">
    <cfRule type="cellIs" dxfId="2" priority="825" stopIfTrue="1" operator="lessThan">
      <formula>0</formula>
    </cfRule>
  </conditionalFormatting>
  <conditionalFormatting sqref="F529">
    <cfRule type="cellIs" dxfId="2" priority="824" stopIfTrue="1" operator="lessThan">
      <formula>0</formula>
    </cfRule>
  </conditionalFormatting>
  <conditionalFormatting sqref="F530">
    <cfRule type="cellIs" dxfId="2" priority="823" stopIfTrue="1" operator="lessThan">
      <formula>0</formula>
    </cfRule>
  </conditionalFormatting>
  <conditionalFormatting sqref="F531">
    <cfRule type="cellIs" dxfId="2" priority="822" stopIfTrue="1" operator="lessThan">
      <formula>0</formula>
    </cfRule>
  </conditionalFormatting>
  <conditionalFormatting sqref="F532">
    <cfRule type="cellIs" dxfId="2" priority="821" stopIfTrue="1" operator="lessThan">
      <formula>0</formula>
    </cfRule>
  </conditionalFormatting>
  <conditionalFormatting sqref="F533">
    <cfRule type="cellIs" dxfId="2" priority="820" stopIfTrue="1" operator="lessThan">
      <formula>0</formula>
    </cfRule>
  </conditionalFormatting>
  <conditionalFormatting sqref="F534">
    <cfRule type="cellIs" dxfId="2" priority="819" stopIfTrue="1" operator="lessThan">
      <formula>0</formula>
    </cfRule>
  </conditionalFormatting>
  <conditionalFormatting sqref="F535">
    <cfRule type="cellIs" dxfId="2" priority="817" stopIfTrue="1" operator="lessThan">
      <formula>0</formula>
    </cfRule>
  </conditionalFormatting>
  <conditionalFormatting sqref="F536">
    <cfRule type="cellIs" dxfId="2" priority="816" stopIfTrue="1" operator="lessThan">
      <formula>0</formula>
    </cfRule>
  </conditionalFormatting>
  <conditionalFormatting sqref="F537">
    <cfRule type="cellIs" dxfId="2" priority="815" stopIfTrue="1" operator="lessThan">
      <formula>0</formula>
    </cfRule>
  </conditionalFormatting>
  <conditionalFormatting sqref="F538">
    <cfRule type="cellIs" dxfId="2" priority="814" stopIfTrue="1" operator="lessThan">
      <formula>0</formula>
    </cfRule>
  </conditionalFormatting>
  <conditionalFormatting sqref="F539">
    <cfRule type="cellIs" dxfId="2" priority="813" stopIfTrue="1" operator="lessThan">
      <formula>0</formula>
    </cfRule>
  </conditionalFormatting>
  <conditionalFormatting sqref="F540">
    <cfRule type="cellIs" dxfId="2" priority="812" stopIfTrue="1" operator="lessThan">
      <formula>0</formula>
    </cfRule>
  </conditionalFormatting>
  <conditionalFormatting sqref="F541">
    <cfRule type="cellIs" dxfId="2" priority="811" stopIfTrue="1" operator="lessThan">
      <formula>0</formula>
    </cfRule>
  </conditionalFormatting>
  <conditionalFormatting sqref="F542">
    <cfRule type="cellIs" dxfId="2" priority="810" stopIfTrue="1" operator="lessThan">
      <formula>0</formula>
    </cfRule>
  </conditionalFormatting>
  <conditionalFormatting sqref="F543">
    <cfRule type="cellIs" dxfId="2" priority="809" stopIfTrue="1" operator="lessThan">
      <formula>0</formula>
    </cfRule>
  </conditionalFormatting>
  <conditionalFormatting sqref="F544">
    <cfRule type="cellIs" dxfId="2" priority="808" stopIfTrue="1" operator="lessThan">
      <formula>0</formula>
    </cfRule>
  </conditionalFormatting>
  <conditionalFormatting sqref="F545">
    <cfRule type="cellIs" dxfId="2" priority="807" stopIfTrue="1" operator="lessThan">
      <formula>0</formula>
    </cfRule>
  </conditionalFormatting>
  <conditionalFormatting sqref="F546">
    <cfRule type="cellIs" dxfId="2" priority="806" stopIfTrue="1" operator="lessThan">
      <formula>0</formula>
    </cfRule>
  </conditionalFormatting>
  <conditionalFormatting sqref="F547">
    <cfRule type="cellIs" dxfId="2" priority="805" stopIfTrue="1" operator="lessThan">
      <formula>0</formula>
    </cfRule>
  </conditionalFormatting>
  <conditionalFormatting sqref="F548">
    <cfRule type="cellIs" dxfId="2" priority="804" stopIfTrue="1" operator="lessThan">
      <formula>0</formula>
    </cfRule>
  </conditionalFormatting>
  <conditionalFormatting sqref="F549">
    <cfRule type="cellIs" dxfId="2" priority="803" stopIfTrue="1" operator="lessThan">
      <formula>0</formula>
    </cfRule>
  </conditionalFormatting>
  <conditionalFormatting sqref="F550">
    <cfRule type="cellIs" dxfId="2" priority="802" stopIfTrue="1" operator="lessThan">
      <formula>0</formula>
    </cfRule>
  </conditionalFormatting>
  <conditionalFormatting sqref="F551">
    <cfRule type="cellIs" dxfId="2" priority="801" stopIfTrue="1" operator="lessThan">
      <formula>0</formula>
    </cfRule>
  </conditionalFormatting>
  <conditionalFormatting sqref="F552">
    <cfRule type="cellIs" dxfId="2" priority="800" stopIfTrue="1" operator="lessThan">
      <formula>0</formula>
    </cfRule>
  </conditionalFormatting>
  <conditionalFormatting sqref="F553">
    <cfRule type="cellIs" dxfId="2" priority="799" stopIfTrue="1" operator="lessThan">
      <formula>0</formula>
    </cfRule>
  </conditionalFormatting>
  <conditionalFormatting sqref="F554">
    <cfRule type="cellIs" dxfId="2" priority="798" stopIfTrue="1" operator="lessThan">
      <formula>0</formula>
    </cfRule>
  </conditionalFormatting>
  <conditionalFormatting sqref="F555">
    <cfRule type="cellIs" dxfId="2" priority="797" stopIfTrue="1" operator="lessThan">
      <formula>0</formula>
    </cfRule>
  </conditionalFormatting>
  <conditionalFormatting sqref="F556">
    <cfRule type="cellIs" dxfId="2" priority="796" stopIfTrue="1" operator="lessThan">
      <formula>0</formula>
    </cfRule>
  </conditionalFormatting>
  <conditionalFormatting sqref="F557">
    <cfRule type="cellIs" dxfId="2" priority="795" stopIfTrue="1" operator="lessThan">
      <formula>0</formula>
    </cfRule>
  </conditionalFormatting>
  <conditionalFormatting sqref="F558">
    <cfRule type="cellIs" dxfId="2" priority="794" stopIfTrue="1" operator="lessThan">
      <formula>0</formula>
    </cfRule>
  </conditionalFormatting>
  <conditionalFormatting sqref="F559">
    <cfRule type="cellIs" dxfId="2" priority="793" stopIfTrue="1" operator="lessThan">
      <formula>0</formula>
    </cfRule>
  </conditionalFormatting>
  <conditionalFormatting sqref="F560">
    <cfRule type="cellIs" dxfId="2" priority="792" stopIfTrue="1" operator="lessThan">
      <formula>0</formula>
    </cfRule>
  </conditionalFormatting>
  <conditionalFormatting sqref="F561">
    <cfRule type="cellIs" dxfId="2" priority="791" stopIfTrue="1" operator="lessThan">
      <formula>0</formula>
    </cfRule>
  </conditionalFormatting>
  <conditionalFormatting sqref="F562">
    <cfRule type="cellIs" dxfId="2" priority="790" stopIfTrue="1" operator="lessThan">
      <formula>0</formula>
    </cfRule>
  </conditionalFormatting>
  <conditionalFormatting sqref="F563">
    <cfRule type="cellIs" dxfId="2" priority="789" stopIfTrue="1" operator="lessThan">
      <formula>0</formula>
    </cfRule>
  </conditionalFormatting>
  <conditionalFormatting sqref="F564">
    <cfRule type="cellIs" dxfId="2" priority="788" stopIfTrue="1" operator="lessThan">
      <formula>0</formula>
    </cfRule>
  </conditionalFormatting>
  <conditionalFormatting sqref="F565">
    <cfRule type="cellIs" dxfId="2" priority="787" stopIfTrue="1" operator="lessThan">
      <formula>0</formula>
    </cfRule>
  </conditionalFormatting>
  <conditionalFormatting sqref="F566">
    <cfRule type="cellIs" dxfId="2" priority="786" stopIfTrue="1" operator="lessThan">
      <formula>0</formula>
    </cfRule>
  </conditionalFormatting>
  <conditionalFormatting sqref="F567">
    <cfRule type="cellIs" dxfId="2" priority="785" stopIfTrue="1" operator="lessThan">
      <formula>0</formula>
    </cfRule>
  </conditionalFormatting>
  <conditionalFormatting sqref="F568">
    <cfRule type="cellIs" dxfId="2" priority="784" stopIfTrue="1" operator="lessThan">
      <formula>0</formula>
    </cfRule>
  </conditionalFormatting>
  <conditionalFormatting sqref="F569">
    <cfRule type="cellIs" dxfId="2" priority="783" stopIfTrue="1" operator="lessThan">
      <formula>0</formula>
    </cfRule>
  </conditionalFormatting>
  <conditionalFormatting sqref="F570">
    <cfRule type="cellIs" dxfId="2" priority="782" stopIfTrue="1" operator="lessThan">
      <formula>0</formula>
    </cfRule>
  </conditionalFormatting>
  <conditionalFormatting sqref="F571">
    <cfRule type="cellIs" dxfId="2" priority="781" stopIfTrue="1" operator="lessThan">
      <formula>0</formula>
    </cfRule>
  </conditionalFormatting>
  <conditionalFormatting sqref="F572">
    <cfRule type="cellIs" dxfId="2" priority="780" stopIfTrue="1" operator="lessThan">
      <formula>0</formula>
    </cfRule>
  </conditionalFormatting>
  <conditionalFormatting sqref="F573">
    <cfRule type="cellIs" dxfId="2" priority="779" stopIfTrue="1" operator="lessThan">
      <formula>0</formula>
    </cfRule>
  </conditionalFormatting>
  <conditionalFormatting sqref="F574">
    <cfRule type="cellIs" dxfId="2" priority="778" stopIfTrue="1" operator="lessThan">
      <formula>0</formula>
    </cfRule>
  </conditionalFormatting>
  <conditionalFormatting sqref="F575">
    <cfRule type="cellIs" dxfId="2" priority="777" stopIfTrue="1" operator="lessThan">
      <formula>0</formula>
    </cfRule>
  </conditionalFormatting>
  <conditionalFormatting sqref="F576">
    <cfRule type="cellIs" dxfId="2" priority="776" stopIfTrue="1" operator="lessThan">
      <formula>0</formula>
    </cfRule>
  </conditionalFormatting>
  <conditionalFormatting sqref="F577">
    <cfRule type="cellIs" dxfId="2" priority="775" stopIfTrue="1" operator="lessThan">
      <formula>0</formula>
    </cfRule>
  </conditionalFormatting>
  <conditionalFormatting sqref="F578">
    <cfRule type="cellIs" dxfId="2" priority="774" stopIfTrue="1" operator="lessThan">
      <formula>0</formula>
    </cfRule>
  </conditionalFormatting>
  <conditionalFormatting sqref="F579">
    <cfRule type="cellIs" dxfId="2" priority="773" stopIfTrue="1" operator="lessThan">
      <formula>0</formula>
    </cfRule>
  </conditionalFormatting>
  <conditionalFormatting sqref="F580">
    <cfRule type="cellIs" dxfId="2" priority="772" stopIfTrue="1" operator="lessThan">
      <formula>0</formula>
    </cfRule>
  </conditionalFormatting>
  <conditionalFormatting sqref="F581">
    <cfRule type="cellIs" dxfId="2" priority="771" stopIfTrue="1" operator="lessThan">
      <formula>0</formula>
    </cfRule>
  </conditionalFormatting>
  <conditionalFormatting sqref="F582">
    <cfRule type="cellIs" dxfId="2" priority="770" stopIfTrue="1" operator="lessThan">
      <formula>0</formula>
    </cfRule>
  </conditionalFormatting>
  <conditionalFormatting sqref="F583">
    <cfRule type="cellIs" dxfId="2" priority="769" stopIfTrue="1" operator="lessThan">
      <formula>0</formula>
    </cfRule>
  </conditionalFormatting>
  <conditionalFormatting sqref="F584">
    <cfRule type="cellIs" dxfId="2" priority="768" stopIfTrue="1" operator="lessThan">
      <formula>0</formula>
    </cfRule>
  </conditionalFormatting>
  <conditionalFormatting sqref="F585">
    <cfRule type="cellIs" dxfId="2" priority="767" stopIfTrue="1" operator="lessThan">
      <formula>0</formula>
    </cfRule>
  </conditionalFormatting>
  <conditionalFormatting sqref="F586">
    <cfRule type="cellIs" dxfId="2" priority="766" stopIfTrue="1" operator="lessThan">
      <formula>0</formula>
    </cfRule>
  </conditionalFormatting>
  <conditionalFormatting sqref="F587">
    <cfRule type="cellIs" dxfId="2" priority="765" stopIfTrue="1" operator="lessThan">
      <formula>0</formula>
    </cfRule>
  </conditionalFormatting>
  <conditionalFormatting sqref="F588">
    <cfRule type="cellIs" dxfId="2" priority="764" stopIfTrue="1" operator="lessThan">
      <formula>0</formula>
    </cfRule>
  </conditionalFormatting>
  <conditionalFormatting sqref="F589">
    <cfRule type="cellIs" dxfId="2" priority="763" stopIfTrue="1" operator="lessThan">
      <formula>0</formula>
    </cfRule>
  </conditionalFormatting>
  <conditionalFormatting sqref="F590">
    <cfRule type="cellIs" dxfId="2" priority="762" stopIfTrue="1" operator="lessThan">
      <formula>0</formula>
    </cfRule>
  </conditionalFormatting>
  <conditionalFormatting sqref="F591">
    <cfRule type="cellIs" dxfId="2" priority="761" stopIfTrue="1" operator="lessThan">
      <formula>0</formula>
    </cfRule>
  </conditionalFormatting>
  <conditionalFormatting sqref="F592">
    <cfRule type="cellIs" dxfId="2" priority="759" stopIfTrue="1" operator="lessThan">
      <formula>0</formula>
    </cfRule>
  </conditionalFormatting>
  <conditionalFormatting sqref="F593">
    <cfRule type="cellIs" dxfId="2" priority="758" stopIfTrue="1" operator="lessThan">
      <formula>0</formula>
    </cfRule>
  </conditionalFormatting>
  <conditionalFormatting sqref="F594">
    <cfRule type="cellIs" dxfId="2" priority="757" stopIfTrue="1" operator="lessThan">
      <formula>0</formula>
    </cfRule>
  </conditionalFormatting>
  <conditionalFormatting sqref="F595">
    <cfRule type="cellIs" dxfId="2" priority="756" stopIfTrue="1" operator="lessThan">
      <formula>0</formula>
    </cfRule>
  </conditionalFormatting>
  <conditionalFormatting sqref="F596">
    <cfRule type="cellIs" dxfId="2" priority="755" stopIfTrue="1" operator="lessThan">
      <formula>0</formula>
    </cfRule>
  </conditionalFormatting>
  <conditionalFormatting sqref="F597">
    <cfRule type="cellIs" dxfId="2" priority="754" stopIfTrue="1" operator="lessThan">
      <formula>0</formula>
    </cfRule>
  </conditionalFormatting>
  <conditionalFormatting sqref="F598">
    <cfRule type="cellIs" dxfId="2" priority="753" stopIfTrue="1" operator="lessThan">
      <formula>0</formula>
    </cfRule>
  </conditionalFormatting>
  <conditionalFormatting sqref="F599">
    <cfRule type="cellIs" dxfId="2" priority="752" stopIfTrue="1" operator="lessThan">
      <formula>0</formula>
    </cfRule>
  </conditionalFormatting>
  <conditionalFormatting sqref="F600">
    <cfRule type="cellIs" dxfId="2" priority="751" stopIfTrue="1" operator="lessThan">
      <formula>0</formula>
    </cfRule>
  </conditionalFormatting>
  <conditionalFormatting sqref="F601">
    <cfRule type="cellIs" dxfId="2" priority="750" stopIfTrue="1" operator="lessThan">
      <formula>0</formula>
    </cfRule>
  </conditionalFormatting>
  <conditionalFormatting sqref="F602">
    <cfRule type="cellIs" dxfId="2" priority="749" stopIfTrue="1" operator="lessThan">
      <formula>0</formula>
    </cfRule>
  </conditionalFormatting>
  <conditionalFormatting sqref="F603">
    <cfRule type="cellIs" dxfId="2" priority="748" stopIfTrue="1" operator="lessThan">
      <formula>0</formula>
    </cfRule>
  </conditionalFormatting>
  <conditionalFormatting sqref="F604">
    <cfRule type="cellIs" dxfId="2" priority="747" stopIfTrue="1" operator="lessThan">
      <formula>0</formula>
    </cfRule>
  </conditionalFormatting>
  <conditionalFormatting sqref="F605">
    <cfRule type="cellIs" dxfId="2" priority="746" stopIfTrue="1" operator="lessThan">
      <formula>0</formula>
    </cfRule>
  </conditionalFormatting>
  <conditionalFormatting sqref="F606">
    <cfRule type="cellIs" dxfId="2" priority="745" stopIfTrue="1" operator="lessThan">
      <formula>0</formula>
    </cfRule>
  </conditionalFormatting>
  <conditionalFormatting sqref="F607">
    <cfRule type="cellIs" dxfId="2" priority="744" stopIfTrue="1" operator="lessThan">
      <formula>0</formula>
    </cfRule>
  </conditionalFormatting>
  <conditionalFormatting sqref="F608">
    <cfRule type="cellIs" dxfId="2" priority="743" stopIfTrue="1" operator="lessThan">
      <formula>0</formula>
    </cfRule>
  </conditionalFormatting>
  <conditionalFormatting sqref="F609">
    <cfRule type="cellIs" dxfId="2" priority="742" stopIfTrue="1" operator="lessThan">
      <formula>0</formula>
    </cfRule>
  </conditionalFormatting>
  <conditionalFormatting sqref="F610">
    <cfRule type="cellIs" dxfId="2" priority="741" stopIfTrue="1" operator="lessThan">
      <formula>0</formula>
    </cfRule>
  </conditionalFormatting>
  <conditionalFormatting sqref="F611">
    <cfRule type="cellIs" dxfId="2" priority="740" stopIfTrue="1" operator="lessThan">
      <formula>0</formula>
    </cfRule>
  </conditionalFormatting>
  <conditionalFormatting sqref="F612">
    <cfRule type="cellIs" dxfId="2" priority="739" stopIfTrue="1" operator="lessThan">
      <formula>0</formula>
    </cfRule>
  </conditionalFormatting>
  <conditionalFormatting sqref="F613">
    <cfRule type="cellIs" dxfId="2" priority="738" stopIfTrue="1" operator="lessThan">
      <formula>0</formula>
    </cfRule>
  </conditionalFormatting>
  <conditionalFormatting sqref="F614">
    <cfRule type="cellIs" dxfId="2" priority="737" stopIfTrue="1" operator="lessThan">
      <formula>0</formula>
    </cfRule>
  </conditionalFormatting>
  <conditionalFormatting sqref="F615">
    <cfRule type="cellIs" dxfId="2" priority="736" stopIfTrue="1" operator="lessThan">
      <formula>0</formula>
    </cfRule>
  </conditionalFormatting>
  <conditionalFormatting sqref="F616">
    <cfRule type="cellIs" dxfId="2" priority="735" stopIfTrue="1" operator="lessThan">
      <formula>0</formula>
    </cfRule>
  </conditionalFormatting>
  <conditionalFormatting sqref="F617">
    <cfRule type="cellIs" dxfId="2" priority="734" stopIfTrue="1" operator="lessThan">
      <formula>0</formula>
    </cfRule>
  </conditionalFormatting>
  <conditionalFormatting sqref="F618">
    <cfRule type="cellIs" dxfId="2" priority="733" stopIfTrue="1" operator="lessThan">
      <formula>0</formula>
    </cfRule>
  </conditionalFormatting>
  <conditionalFormatting sqref="F619">
    <cfRule type="cellIs" dxfId="2" priority="732" stopIfTrue="1" operator="lessThan">
      <formula>0</formula>
    </cfRule>
  </conditionalFormatting>
  <conditionalFormatting sqref="F620">
    <cfRule type="cellIs" dxfId="2" priority="731" stopIfTrue="1" operator="lessThan">
      <formula>0</formula>
    </cfRule>
  </conditionalFormatting>
  <conditionalFormatting sqref="F621">
    <cfRule type="cellIs" dxfId="2" priority="730" stopIfTrue="1" operator="lessThan">
      <formula>0</formula>
    </cfRule>
  </conditionalFormatting>
  <conditionalFormatting sqref="F622">
    <cfRule type="cellIs" dxfId="2" priority="729" stopIfTrue="1" operator="lessThan">
      <formula>0</formula>
    </cfRule>
  </conditionalFormatting>
  <conditionalFormatting sqref="F623">
    <cfRule type="cellIs" dxfId="2" priority="728" stopIfTrue="1" operator="lessThan">
      <formula>0</formula>
    </cfRule>
  </conditionalFormatting>
  <conditionalFormatting sqref="F624">
    <cfRule type="cellIs" dxfId="2" priority="727" stopIfTrue="1" operator="lessThan">
      <formula>0</formula>
    </cfRule>
  </conditionalFormatting>
  <conditionalFormatting sqref="F625">
    <cfRule type="cellIs" dxfId="2" priority="726" stopIfTrue="1" operator="lessThan">
      <formula>0</formula>
    </cfRule>
  </conditionalFormatting>
  <conditionalFormatting sqref="F626">
    <cfRule type="cellIs" dxfId="2" priority="725" stopIfTrue="1" operator="lessThan">
      <formula>0</formula>
    </cfRule>
  </conditionalFormatting>
  <conditionalFormatting sqref="F627">
    <cfRule type="cellIs" dxfId="2" priority="724" stopIfTrue="1" operator="lessThan">
      <formula>0</formula>
    </cfRule>
  </conditionalFormatting>
  <conditionalFormatting sqref="F628">
    <cfRule type="cellIs" dxfId="2" priority="723" stopIfTrue="1" operator="lessThan">
      <formula>0</formula>
    </cfRule>
  </conditionalFormatting>
  <conditionalFormatting sqref="F629">
    <cfRule type="cellIs" dxfId="2" priority="722" stopIfTrue="1" operator="lessThan">
      <formula>0</formula>
    </cfRule>
  </conditionalFormatting>
  <conditionalFormatting sqref="F630">
    <cfRule type="cellIs" dxfId="2" priority="721" stopIfTrue="1" operator="lessThan">
      <formula>0</formula>
    </cfRule>
  </conditionalFormatting>
  <conditionalFormatting sqref="F631">
    <cfRule type="cellIs" dxfId="2" priority="720" stopIfTrue="1" operator="lessThan">
      <formula>0</formula>
    </cfRule>
  </conditionalFormatting>
  <conditionalFormatting sqref="F632">
    <cfRule type="cellIs" dxfId="2" priority="719" stopIfTrue="1" operator="lessThan">
      <formula>0</formula>
    </cfRule>
  </conditionalFormatting>
  <conditionalFormatting sqref="F633">
    <cfRule type="cellIs" dxfId="2" priority="718" stopIfTrue="1" operator="lessThan">
      <formula>0</formula>
    </cfRule>
  </conditionalFormatting>
  <conditionalFormatting sqref="F634">
    <cfRule type="cellIs" dxfId="2" priority="717" stopIfTrue="1" operator="lessThan">
      <formula>0</formula>
    </cfRule>
  </conditionalFormatting>
  <conditionalFormatting sqref="F635">
    <cfRule type="cellIs" dxfId="2" priority="716" stopIfTrue="1" operator="lessThan">
      <formula>0</formula>
    </cfRule>
  </conditionalFormatting>
  <conditionalFormatting sqref="F636">
    <cfRule type="cellIs" dxfId="2" priority="715" stopIfTrue="1" operator="lessThan">
      <formula>0</formula>
    </cfRule>
  </conditionalFormatting>
  <conditionalFormatting sqref="F637">
    <cfRule type="cellIs" dxfId="2" priority="714" stopIfTrue="1" operator="lessThan">
      <formula>0</formula>
    </cfRule>
  </conditionalFormatting>
  <conditionalFormatting sqref="F638">
    <cfRule type="cellIs" dxfId="2" priority="713" stopIfTrue="1" operator="lessThan">
      <formula>0</formula>
    </cfRule>
  </conditionalFormatting>
  <conditionalFormatting sqref="F639">
    <cfRule type="cellIs" dxfId="2" priority="712" stopIfTrue="1" operator="lessThan">
      <formula>0</formula>
    </cfRule>
  </conditionalFormatting>
  <conditionalFormatting sqref="F640">
    <cfRule type="cellIs" dxfId="2" priority="711" stopIfTrue="1" operator="lessThan">
      <formula>0</formula>
    </cfRule>
  </conditionalFormatting>
  <conditionalFormatting sqref="F641">
    <cfRule type="cellIs" dxfId="2" priority="710" stopIfTrue="1" operator="lessThan">
      <formula>0</formula>
    </cfRule>
  </conditionalFormatting>
  <conditionalFormatting sqref="F642">
    <cfRule type="cellIs" dxfId="2" priority="709" stopIfTrue="1" operator="lessThan">
      <formula>0</formula>
    </cfRule>
  </conditionalFormatting>
  <conditionalFormatting sqref="F643">
    <cfRule type="cellIs" dxfId="2" priority="708" stopIfTrue="1" operator="lessThan">
      <formula>0</formula>
    </cfRule>
  </conditionalFormatting>
  <conditionalFormatting sqref="F644">
    <cfRule type="cellIs" dxfId="2" priority="707" stopIfTrue="1" operator="lessThan">
      <formula>0</formula>
    </cfRule>
  </conditionalFormatting>
  <conditionalFormatting sqref="F645">
    <cfRule type="cellIs" dxfId="2" priority="706" stopIfTrue="1" operator="lessThan">
      <formula>0</formula>
    </cfRule>
  </conditionalFormatting>
  <conditionalFormatting sqref="F646">
    <cfRule type="cellIs" dxfId="2" priority="704" stopIfTrue="1" operator="lessThan">
      <formula>0</formula>
    </cfRule>
  </conditionalFormatting>
  <conditionalFormatting sqref="F647">
    <cfRule type="cellIs" dxfId="2" priority="703" stopIfTrue="1" operator="lessThan">
      <formula>0</formula>
    </cfRule>
  </conditionalFormatting>
  <conditionalFormatting sqref="F648">
    <cfRule type="cellIs" dxfId="2" priority="702" stopIfTrue="1" operator="lessThan">
      <formula>0</formula>
    </cfRule>
  </conditionalFormatting>
  <conditionalFormatting sqref="F649">
    <cfRule type="cellIs" dxfId="2" priority="701" stopIfTrue="1" operator="lessThan">
      <formula>0</formula>
    </cfRule>
  </conditionalFormatting>
  <conditionalFormatting sqref="F650">
    <cfRule type="cellIs" dxfId="2" priority="700" stopIfTrue="1" operator="lessThan">
      <formula>0</formula>
    </cfRule>
  </conditionalFormatting>
  <conditionalFormatting sqref="F651">
    <cfRule type="cellIs" dxfId="2" priority="699" stopIfTrue="1" operator="lessThan">
      <formula>0</formula>
    </cfRule>
  </conditionalFormatting>
  <conditionalFormatting sqref="F652">
    <cfRule type="cellIs" dxfId="2" priority="698" stopIfTrue="1" operator="lessThan">
      <formula>0</formula>
    </cfRule>
  </conditionalFormatting>
  <conditionalFormatting sqref="F653">
    <cfRule type="cellIs" dxfId="2" priority="697" stopIfTrue="1" operator="lessThan">
      <formula>0</formula>
    </cfRule>
  </conditionalFormatting>
  <conditionalFormatting sqref="F654">
    <cfRule type="cellIs" dxfId="2" priority="696" stopIfTrue="1" operator="lessThan">
      <formula>0</formula>
    </cfRule>
  </conditionalFormatting>
  <conditionalFormatting sqref="F655">
    <cfRule type="cellIs" dxfId="2" priority="695" stopIfTrue="1" operator="lessThan">
      <formula>0</formula>
    </cfRule>
  </conditionalFormatting>
  <conditionalFormatting sqref="F656">
    <cfRule type="cellIs" dxfId="2" priority="694" stopIfTrue="1" operator="lessThan">
      <formula>0</formula>
    </cfRule>
  </conditionalFormatting>
  <conditionalFormatting sqref="F657">
    <cfRule type="cellIs" dxfId="2" priority="693" stopIfTrue="1" operator="lessThan">
      <formula>0</formula>
    </cfRule>
  </conditionalFormatting>
  <conditionalFormatting sqref="F658">
    <cfRule type="cellIs" dxfId="2" priority="692" stopIfTrue="1" operator="lessThan">
      <formula>0</formula>
    </cfRule>
  </conditionalFormatting>
  <conditionalFormatting sqref="F659">
    <cfRule type="cellIs" dxfId="2" priority="691" stopIfTrue="1" operator="lessThan">
      <formula>0</formula>
    </cfRule>
  </conditionalFormatting>
  <conditionalFormatting sqref="F660">
    <cfRule type="cellIs" dxfId="2" priority="688" stopIfTrue="1" operator="lessThan">
      <formula>0</formula>
    </cfRule>
  </conditionalFormatting>
  <conditionalFormatting sqref="F661">
    <cfRule type="cellIs" dxfId="2" priority="687" stopIfTrue="1" operator="lessThan">
      <formula>0</formula>
    </cfRule>
  </conditionalFormatting>
  <conditionalFormatting sqref="F662">
    <cfRule type="cellIs" dxfId="2" priority="686" stopIfTrue="1" operator="lessThan">
      <formula>0</formula>
    </cfRule>
  </conditionalFormatting>
  <conditionalFormatting sqref="F663">
    <cfRule type="cellIs" dxfId="2" priority="685" stopIfTrue="1" operator="lessThan">
      <formula>0</formula>
    </cfRule>
  </conditionalFormatting>
  <conditionalFormatting sqref="F664">
    <cfRule type="cellIs" dxfId="2" priority="684" stopIfTrue="1" operator="lessThan">
      <formula>0</formula>
    </cfRule>
  </conditionalFormatting>
  <conditionalFormatting sqref="F665">
    <cfRule type="cellIs" dxfId="2" priority="683" stopIfTrue="1" operator="lessThan">
      <formula>0</formula>
    </cfRule>
  </conditionalFormatting>
  <conditionalFormatting sqref="F666">
    <cfRule type="cellIs" dxfId="2" priority="682" stopIfTrue="1" operator="lessThan">
      <formula>0</formula>
    </cfRule>
  </conditionalFormatting>
  <conditionalFormatting sqref="F667">
    <cfRule type="cellIs" dxfId="2" priority="681" stopIfTrue="1" operator="lessThan">
      <formula>0</formula>
    </cfRule>
  </conditionalFormatting>
  <conditionalFormatting sqref="F668">
    <cfRule type="cellIs" dxfId="2" priority="680" stopIfTrue="1" operator="lessThan">
      <formula>0</formula>
    </cfRule>
  </conditionalFormatting>
  <conditionalFormatting sqref="F669">
    <cfRule type="cellIs" dxfId="2" priority="679" stopIfTrue="1" operator="lessThan">
      <formula>0</formula>
    </cfRule>
  </conditionalFormatting>
  <conditionalFormatting sqref="F670">
    <cfRule type="cellIs" dxfId="2" priority="678" stopIfTrue="1" operator="lessThan">
      <formula>0</formula>
    </cfRule>
  </conditionalFormatting>
  <conditionalFormatting sqref="F671">
    <cfRule type="cellIs" dxfId="2" priority="677" stopIfTrue="1" operator="lessThan">
      <formula>0</formula>
    </cfRule>
  </conditionalFormatting>
  <conditionalFormatting sqref="F672">
    <cfRule type="cellIs" dxfId="2" priority="676" stopIfTrue="1" operator="lessThan">
      <formula>0</formula>
    </cfRule>
  </conditionalFormatting>
  <conditionalFormatting sqref="F673">
    <cfRule type="cellIs" dxfId="2" priority="675" stopIfTrue="1" operator="lessThan">
      <formula>0</formula>
    </cfRule>
  </conditionalFormatting>
  <conditionalFormatting sqref="F674">
    <cfRule type="cellIs" dxfId="2" priority="674" stopIfTrue="1" operator="lessThan">
      <formula>0</formula>
    </cfRule>
  </conditionalFormatting>
  <conditionalFormatting sqref="F675">
    <cfRule type="cellIs" dxfId="2" priority="673" stopIfTrue="1" operator="lessThan">
      <formula>0</formula>
    </cfRule>
  </conditionalFormatting>
  <conditionalFormatting sqref="F676">
    <cfRule type="cellIs" dxfId="2" priority="672" stopIfTrue="1" operator="lessThan">
      <formula>0</formula>
    </cfRule>
  </conditionalFormatting>
  <conditionalFormatting sqref="F677">
    <cfRule type="cellIs" dxfId="2" priority="671" stopIfTrue="1" operator="lessThan">
      <formula>0</formula>
    </cfRule>
  </conditionalFormatting>
  <conditionalFormatting sqref="F678">
    <cfRule type="cellIs" dxfId="2" priority="670" stopIfTrue="1" operator="lessThan">
      <formula>0</formula>
    </cfRule>
  </conditionalFormatting>
  <conditionalFormatting sqref="F679">
    <cfRule type="cellIs" dxfId="2" priority="669" stopIfTrue="1" operator="lessThan">
      <formula>0</formula>
    </cfRule>
  </conditionalFormatting>
  <conditionalFormatting sqref="F680">
    <cfRule type="cellIs" dxfId="2" priority="668" stopIfTrue="1" operator="lessThan">
      <formula>0</formula>
    </cfRule>
  </conditionalFormatting>
  <conditionalFormatting sqref="F681">
    <cfRule type="cellIs" dxfId="2" priority="667" stopIfTrue="1" operator="lessThan">
      <formula>0</formula>
    </cfRule>
  </conditionalFormatting>
  <conditionalFormatting sqref="F682">
    <cfRule type="cellIs" dxfId="2" priority="666" stopIfTrue="1" operator="lessThan">
      <formula>0</formula>
    </cfRule>
  </conditionalFormatting>
  <conditionalFormatting sqref="F683">
    <cfRule type="cellIs" dxfId="2" priority="665" stopIfTrue="1" operator="lessThan">
      <formula>0</formula>
    </cfRule>
  </conditionalFormatting>
  <conditionalFormatting sqref="F684">
    <cfRule type="cellIs" dxfId="2" priority="664" stopIfTrue="1" operator="lessThan">
      <formula>0</formula>
    </cfRule>
  </conditionalFormatting>
  <conditionalFormatting sqref="F685">
    <cfRule type="cellIs" dxfId="2" priority="663" stopIfTrue="1" operator="lessThan">
      <formula>0</formula>
    </cfRule>
  </conditionalFormatting>
  <conditionalFormatting sqref="F686">
    <cfRule type="cellIs" dxfId="2" priority="662" stopIfTrue="1" operator="lessThan">
      <formula>0</formula>
    </cfRule>
  </conditionalFormatting>
  <conditionalFormatting sqref="F687">
    <cfRule type="cellIs" dxfId="2" priority="661" stopIfTrue="1" operator="lessThan">
      <formula>0</formula>
    </cfRule>
  </conditionalFormatting>
  <conditionalFormatting sqref="F688">
    <cfRule type="cellIs" dxfId="2" priority="660" stopIfTrue="1" operator="lessThan">
      <formula>0</formula>
    </cfRule>
  </conditionalFormatting>
  <conditionalFormatting sqref="F689">
    <cfRule type="cellIs" dxfId="2" priority="659" stopIfTrue="1" operator="lessThan">
      <formula>0</formula>
    </cfRule>
  </conditionalFormatting>
  <conditionalFormatting sqref="F690">
    <cfRule type="cellIs" dxfId="2" priority="658" stopIfTrue="1" operator="lessThan">
      <formula>0</formula>
    </cfRule>
  </conditionalFormatting>
  <conditionalFormatting sqref="F691">
    <cfRule type="cellIs" dxfId="2" priority="657" stopIfTrue="1" operator="lessThan">
      <formula>0</formula>
    </cfRule>
  </conditionalFormatting>
  <conditionalFormatting sqref="F692">
    <cfRule type="cellIs" dxfId="2" priority="656" stopIfTrue="1" operator="lessThan">
      <formula>0</formula>
    </cfRule>
  </conditionalFormatting>
  <conditionalFormatting sqref="F693">
    <cfRule type="cellIs" dxfId="2" priority="655" stopIfTrue="1" operator="lessThan">
      <formula>0</formula>
    </cfRule>
  </conditionalFormatting>
  <conditionalFormatting sqref="F694">
    <cfRule type="cellIs" dxfId="2" priority="654" stopIfTrue="1" operator="lessThan">
      <formula>0</formula>
    </cfRule>
  </conditionalFormatting>
  <conditionalFormatting sqref="F695">
    <cfRule type="cellIs" dxfId="2" priority="653" stopIfTrue="1" operator="lessThan">
      <formula>0</formula>
    </cfRule>
  </conditionalFormatting>
  <conditionalFormatting sqref="F696">
    <cfRule type="cellIs" dxfId="2" priority="652" stopIfTrue="1" operator="lessThan">
      <formula>0</formula>
    </cfRule>
  </conditionalFormatting>
  <conditionalFormatting sqref="F697">
    <cfRule type="cellIs" dxfId="2" priority="651" stopIfTrue="1" operator="lessThan">
      <formula>0</formula>
    </cfRule>
  </conditionalFormatting>
  <conditionalFormatting sqref="F698">
    <cfRule type="cellIs" dxfId="2" priority="650" stopIfTrue="1" operator="lessThan">
      <formula>0</formula>
    </cfRule>
  </conditionalFormatting>
  <conditionalFormatting sqref="F699">
    <cfRule type="cellIs" dxfId="2" priority="649" stopIfTrue="1" operator="lessThan">
      <formula>0</formula>
    </cfRule>
  </conditionalFormatting>
  <conditionalFormatting sqref="F700">
    <cfRule type="cellIs" dxfId="2" priority="648" stopIfTrue="1" operator="lessThan">
      <formula>0</formula>
    </cfRule>
  </conditionalFormatting>
  <conditionalFormatting sqref="F701">
    <cfRule type="cellIs" dxfId="2" priority="647" stopIfTrue="1" operator="lessThan">
      <formula>0</formula>
    </cfRule>
  </conditionalFormatting>
  <conditionalFormatting sqref="F702">
    <cfRule type="cellIs" dxfId="2" priority="646" stopIfTrue="1" operator="lessThan">
      <formula>0</formula>
    </cfRule>
  </conditionalFormatting>
  <conditionalFormatting sqref="F703">
    <cfRule type="cellIs" dxfId="2" priority="645" stopIfTrue="1" operator="lessThan">
      <formula>0</formula>
    </cfRule>
  </conditionalFormatting>
  <conditionalFormatting sqref="F704">
    <cfRule type="cellIs" dxfId="2" priority="644" stopIfTrue="1" operator="lessThan">
      <formula>0</formula>
    </cfRule>
  </conditionalFormatting>
  <conditionalFormatting sqref="F705">
    <cfRule type="cellIs" dxfId="2" priority="643" stopIfTrue="1" operator="lessThan">
      <formula>0</formula>
    </cfRule>
  </conditionalFormatting>
  <conditionalFormatting sqref="F706">
    <cfRule type="cellIs" dxfId="2" priority="642" stopIfTrue="1" operator="lessThan">
      <formula>0</formula>
    </cfRule>
  </conditionalFormatting>
  <conditionalFormatting sqref="F707">
    <cfRule type="cellIs" dxfId="2" priority="641" stopIfTrue="1" operator="lessThan">
      <formula>0</formula>
    </cfRule>
  </conditionalFormatting>
  <conditionalFormatting sqref="F708">
    <cfRule type="cellIs" dxfId="2" priority="640" stopIfTrue="1" operator="lessThan">
      <formula>0</formula>
    </cfRule>
  </conditionalFormatting>
  <conditionalFormatting sqref="F709">
    <cfRule type="cellIs" dxfId="2" priority="639" stopIfTrue="1" operator="lessThan">
      <formula>0</formula>
    </cfRule>
  </conditionalFormatting>
  <conditionalFormatting sqref="F710">
    <cfRule type="cellIs" dxfId="2" priority="638" stopIfTrue="1" operator="lessThan">
      <formula>0</formula>
    </cfRule>
  </conditionalFormatting>
  <conditionalFormatting sqref="F711">
    <cfRule type="cellIs" dxfId="2" priority="637" stopIfTrue="1" operator="lessThan">
      <formula>0</formula>
    </cfRule>
  </conditionalFormatting>
  <conditionalFormatting sqref="F712">
    <cfRule type="cellIs" dxfId="2" priority="636" stopIfTrue="1" operator="lessThan">
      <formula>0</formula>
    </cfRule>
  </conditionalFormatting>
  <conditionalFormatting sqref="F713">
    <cfRule type="cellIs" dxfId="2" priority="635" stopIfTrue="1" operator="lessThan">
      <formula>0</formula>
    </cfRule>
  </conditionalFormatting>
  <conditionalFormatting sqref="F714">
    <cfRule type="cellIs" dxfId="2" priority="634" stopIfTrue="1" operator="lessThan">
      <formula>0</formula>
    </cfRule>
  </conditionalFormatting>
  <conditionalFormatting sqref="F715">
    <cfRule type="cellIs" dxfId="2" priority="633" stopIfTrue="1" operator="lessThan">
      <formula>0</formula>
    </cfRule>
  </conditionalFormatting>
  <conditionalFormatting sqref="F716">
    <cfRule type="cellIs" dxfId="2" priority="632" stopIfTrue="1" operator="lessThan">
      <formula>0</formula>
    </cfRule>
  </conditionalFormatting>
  <conditionalFormatting sqref="F717">
    <cfRule type="cellIs" dxfId="2" priority="631" stopIfTrue="1" operator="lessThan">
      <formula>0</formula>
    </cfRule>
  </conditionalFormatting>
  <conditionalFormatting sqref="F718">
    <cfRule type="cellIs" dxfId="2" priority="630" stopIfTrue="1" operator="lessThan">
      <formula>0</formula>
    </cfRule>
  </conditionalFormatting>
  <conditionalFormatting sqref="F719">
    <cfRule type="cellIs" dxfId="2" priority="629" stopIfTrue="1" operator="lessThan">
      <formula>0</formula>
    </cfRule>
  </conditionalFormatting>
  <conditionalFormatting sqref="F720">
    <cfRule type="cellIs" dxfId="2" priority="628" stopIfTrue="1" operator="lessThan">
      <formula>0</formula>
    </cfRule>
  </conditionalFormatting>
  <conditionalFormatting sqref="F721">
    <cfRule type="cellIs" dxfId="2" priority="627" stopIfTrue="1" operator="lessThan">
      <formula>0</formula>
    </cfRule>
  </conditionalFormatting>
  <conditionalFormatting sqref="F722">
    <cfRule type="cellIs" dxfId="2" priority="626" stopIfTrue="1" operator="lessThan">
      <formula>0</formula>
    </cfRule>
  </conditionalFormatting>
  <conditionalFormatting sqref="F723">
    <cfRule type="cellIs" dxfId="2" priority="625" stopIfTrue="1" operator="lessThan">
      <formula>0</formula>
    </cfRule>
  </conditionalFormatting>
  <conditionalFormatting sqref="F724">
    <cfRule type="cellIs" dxfId="2" priority="624" stopIfTrue="1" operator="lessThan">
      <formula>0</formula>
    </cfRule>
  </conditionalFormatting>
  <conditionalFormatting sqref="F725">
    <cfRule type="cellIs" dxfId="2" priority="623" stopIfTrue="1" operator="lessThan">
      <formula>0</formula>
    </cfRule>
  </conditionalFormatting>
  <conditionalFormatting sqref="F726">
    <cfRule type="cellIs" dxfId="2" priority="622" stopIfTrue="1" operator="lessThan">
      <formula>0</formula>
    </cfRule>
  </conditionalFormatting>
  <conditionalFormatting sqref="F727">
    <cfRule type="cellIs" dxfId="2" priority="621" stopIfTrue="1" operator="lessThan">
      <formula>0</formula>
    </cfRule>
  </conditionalFormatting>
  <conditionalFormatting sqref="F728">
    <cfRule type="cellIs" dxfId="2" priority="620" stopIfTrue="1" operator="lessThan">
      <formula>0</formula>
    </cfRule>
  </conditionalFormatting>
  <conditionalFormatting sqref="F729">
    <cfRule type="cellIs" dxfId="2" priority="619" stopIfTrue="1" operator="lessThan">
      <formula>0</formula>
    </cfRule>
  </conditionalFormatting>
  <conditionalFormatting sqref="F730">
    <cfRule type="cellIs" dxfId="2" priority="618" stopIfTrue="1" operator="lessThan">
      <formula>0</formula>
    </cfRule>
  </conditionalFormatting>
  <conditionalFormatting sqref="F731">
    <cfRule type="cellIs" dxfId="2" priority="617" stopIfTrue="1" operator="lessThan">
      <formula>0</formula>
    </cfRule>
  </conditionalFormatting>
  <conditionalFormatting sqref="F732">
    <cfRule type="cellIs" dxfId="2" priority="614" stopIfTrue="1" operator="lessThan">
      <formula>0</formula>
    </cfRule>
  </conditionalFormatting>
  <conditionalFormatting sqref="F733">
    <cfRule type="cellIs" dxfId="2" priority="613" stopIfTrue="1" operator="lessThan">
      <formula>0</formula>
    </cfRule>
  </conditionalFormatting>
  <conditionalFormatting sqref="F734">
    <cfRule type="cellIs" dxfId="2" priority="612" stopIfTrue="1" operator="lessThan">
      <formula>0</formula>
    </cfRule>
  </conditionalFormatting>
  <conditionalFormatting sqref="F735">
    <cfRule type="cellIs" dxfId="2" priority="611" stopIfTrue="1" operator="lessThan">
      <formula>0</formula>
    </cfRule>
  </conditionalFormatting>
  <conditionalFormatting sqref="F736">
    <cfRule type="cellIs" dxfId="2" priority="610" stopIfTrue="1" operator="lessThan">
      <formula>0</formula>
    </cfRule>
  </conditionalFormatting>
  <conditionalFormatting sqref="F737">
    <cfRule type="cellIs" dxfId="2" priority="609" stopIfTrue="1" operator="lessThan">
      <formula>0</formula>
    </cfRule>
  </conditionalFormatting>
  <conditionalFormatting sqref="F738">
    <cfRule type="cellIs" dxfId="2" priority="608" stopIfTrue="1" operator="lessThan">
      <formula>0</formula>
    </cfRule>
  </conditionalFormatting>
  <conditionalFormatting sqref="F739">
    <cfRule type="cellIs" dxfId="2" priority="607" stopIfTrue="1" operator="lessThan">
      <formula>0</formula>
    </cfRule>
  </conditionalFormatting>
  <conditionalFormatting sqref="F740">
    <cfRule type="cellIs" dxfId="2" priority="606" stopIfTrue="1" operator="lessThan">
      <formula>0</formula>
    </cfRule>
  </conditionalFormatting>
  <conditionalFormatting sqref="F741">
    <cfRule type="cellIs" dxfId="2" priority="605" stopIfTrue="1" operator="lessThan">
      <formula>0</formula>
    </cfRule>
  </conditionalFormatting>
  <conditionalFormatting sqref="F742">
    <cfRule type="cellIs" dxfId="2" priority="604" stopIfTrue="1" operator="lessThan">
      <formula>0</formula>
    </cfRule>
  </conditionalFormatting>
  <conditionalFormatting sqref="F743">
    <cfRule type="cellIs" dxfId="2" priority="603" stopIfTrue="1" operator="lessThan">
      <formula>0</formula>
    </cfRule>
  </conditionalFormatting>
  <conditionalFormatting sqref="F744">
    <cfRule type="cellIs" dxfId="2" priority="602" stopIfTrue="1" operator="lessThan">
      <formula>0</formula>
    </cfRule>
  </conditionalFormatting>
  <conditionalFormatting sqref="F745">
    <cfRule type="cellIs" dxfId="2" priority="601" stopIfTrue="1" operator="lessThan">
      <formula>0</formula>
    </cfRule>
  </conditionalFormatting>
  <conditionalFormatting sqref="F746">
    <cfRule type="cellIs" dxfId="2" priority="600" stopIfTrue="1" operator="lessThan">
      <formula>0</formula>
    </cfRule>
  </conditionalFormatting>
  <conditionalFormatting sqref="F747">
    <cfRule type="cellIs" dxfId="2" priority="599" stopIfTrue="1" operator="lessThan">
      <formula>0</formula>
    </cfRule>
  </conditionalFormatting>
  <conditionalFormatting sqref="F748">
    <cfRule type="cellIs" dxfId="2" priority="598" stopIfTrue="1" operator="lessThan">
      <formula>0</formula>
    </cfRule>
  </conditionalFormatting>
  <conditionalFormatting sqref="F749">
    <cfRule type="cellIs" dxfId="2" priority="597" stopIfTrue="1" operator="lessThan">
      <formula>0</formula>
    </cfRule>
  </conditionalFormatting>
  <conditionalFormatting sqref="F750">
    <cfRule type="cellIs" dxfId="2" priority="596" stopIfTrue="1" operator="lessThan">
      <formula>0</formula>
    </cfRule>
  </conditionalFormatting>
  <conditionalFormatting sqref="F751">
    <cfRule type="cellIs" dxfId="2" priority="595" stopIfTrue="1" operator="lessThan">
      <formula>0</formula>
    </cfRule>
  </conditionalFormatting>
  <conditionalFormatting sqref="F752">
    <cfRule type="cellIs" dxfId="2" priority="594" stopIfTrue="1" operator="lessThan">
      <formula>0</formula>
    </cfRule>
  </conditionalFormatting>
  <conditionalFormatting sqref="F753">
    <cfRule type="cellIs" dxfId="2" priority="593" stopIfTrue="1" operator="lessThan">
      <formula>0</formula>
    </cfRule>
  </conditionalFormatting>
  <conditionalFormatting sqref="F754">
    <cfRule type="cellIs" dxfId="2" priority="592" stopIfTrue="1" operator="lessThan">
      <formula>0</formula>
    </cfRule>
  </conditionalFormatting>
  <conditionalFormatting sqref="F755">
    <cfRule type="cellIs" dxfId="2" priority="591" stopIfTrue="1" operator="lessThan">
      <formula>0</formula>
    </cfRule>
  </conditionalFormatting>
  <conditionalFormatting sqref="F756">
    <cfRule type="cellIs" dxfId="2" priority="590" stopIfTrue="1" operator="lessThan">
      <formula>0</formula>
    </cfRule>
  </conditionalFormatting>
  <conditionalFormatting sqref="F757">
    <cfRule type="cellIs" dxfId="2" priority="589" stopIfTrue="1" operator="lessThan">
      <formula>0</formula>
    </cfRule>
  </conditionalFormatting>
  <conditionalFormatting sqref="F758">
    <cfRule type="cellIs" dxfId="2" priority="588" stopIfTrue="1" operator="lessThan">
      <formula>0</formula>
    </cfRule>
  </conditionalFormatting>
  <conditionalFormatting sqref="F759">
    <cfRule type="cellIs" dxfId="2" priority="587" stopIfTrue="1" operator="lessThan">
      <formula>0</formula>
    </cfRule>
  </conditionalFormatting>
  <conditionalFormatting sqref="F760">
    <cfRule type="cellIs" dxfId="2" priority="586" stopIfTrue="1" operator="lessThan">
      <formula>0</formula>
    </cfRule>
  </conditionalFormatting>
  <conditionalFormatting sqref="F761">
    <cfRule type="cellIs" dxfId="2" priority="585" stopIfTrue="1" operator="lessThan">
      <formula>0</formula>
    </cfRule>
  </conditionalFormatting>
  <conditionalFormatting sqref="F762">
    <cfRule type="cellIs" dxfId="2" priority="584" stopIfTrue="1" operator="lessThan">
      <formula>0</formula>
    </cfRule>
  </conditionalFormatting>
  <conditionalFormatting sqref="F763">
    <cfRule type="cellIs" dxfId="2" priority="583" stopIfTrue="1" operator="lessThan">
      <formula>0</formula>
    </cfRule>
  </conditionalFormatting>
  <conditionalFormatting sqref="F764">
    <cfRule type="cellIs" dxfId="2" priority="582" stopIfTrue="1" operator="lessThan">
      <formula>0</formula>
    </cfRule>
  </conditionalFormatting>
  <conditionalFormatting sqref="F765">
    <cfRule type="cellIs" dxfId="2" priority="581" stopIfTrue="1" operator="lessThan">
      <formula>0</formula>
    </cfRule>
  </conditionalFormatting>
  <conditionalFormatting sqref="F766">
    <cfRule type="cellIs" dxfId="2" priority="580" stopIfTrue="1" operator="lessThan">
      <formula>0</formula>
    </cfRule>
  </conditionalFormatting>
  <conditionalFormatting sqref="F767">
    <cfRule type="cellIs" dxfId="2" priority="579" stopIfTrue="1" operator="lessThan">
      <formula>0</formula>
    </cfRule>
  </conditionalFormatting>
  <conditionalFormatting sqref="F768">
    <cfRule type="cellIs" dxfId="2" priority="578" stopIfTrue="1" operator="lessThan">
      <formula>0</formula>
    </cfRule>
  </conditionalFormatting>
  <conditionalFormatting sqref="F769">
    <cfRule type="cellIs" dxfId="2" priority="577" stopIfTrue="1" operator="lessThan">
      <formula>0</formula>
    </cfRule>
  </conditionalFormatting>
  <conditionalFormatting sqref="F770">
    <cfRule type="cellIs" dxfId="2" priority="576" stopIfTrue="1" operator="lessThan">
      <formula>0</formula>
    </cfRule>
  </conditionalFormatting>
  <conditionalFormatting sqref="F771">
    <cfRule type="cellIs" dxfId="2" priority="575" stopIfTrue="1" operator="lessThan">
      <formula>0</formula>
    </cfRule>
  </conditionalFormatting>
  <conditionalFormatting sqref="F772">
    <cfRule type="cellIs" dxfId="2" priority="574" stopIfTrue="1" operator="lessThan">
      <formula>0</formula>
    </cfRule>
  </conditionalFormatting>
  <conditionalFormatting sqref="F773">
    <cfRule type="cellIs" dxfId="2" priority="573" stopIfTrue="1" operator="lessThan">
      <formula>0</formula>
    </cfRule>
  </conditionalFormatting>
  <conditionalFormatting sqref="F774">
    <cfRule type="cellIs" dxfId="2" priority="572" stopIfTrue="1" operator="lessThan">
      <formula>0</formula>
    </cfRule>
  </conditionalFormatting>
  <conditionalFormatting sqref="F775">
    <cfRule type="cellIs" dxfId="2" priority="571" stopIfTrue="1" operator="lessThan">
      <formula>0</formula>
    </cfRule>
  </conditionalFormatting>
  <conditionalFormatting sqref="F776">
    <cfRule type="cellIs" dxfId="2" priority="570" stopIfTrue="1" operator="lessThan">
      <formula>0</formula>
    </cfRule>
  </conditionalFormatting>
  <conditionalFormatting sqref="F777">
    <cfRule type="cellIs" dxfId="2" priority="569" stopIfTrue="1" operator="lessThan">
      <formula>0</formula>
    </cfRule>
  </conditionalFormatting>
  <conditionalFormatting sqref="F778">
    <cfRule type="cellIs" dxfId="2" priority="568" stopIfTrue="1" operator="lessThan">
      <formula>0</formula>
    </cfRule>
  </conditionalFormatting>
  <conditionalFormatting sqref="F779">
    <cfRule type="cellIs" dxfId="2" priority="567" stopIfTrue="1" operator="lessThan">
      <formula>0</formula>
    </cfRule>
  </conditionalFormatting>
  <conditionalFormatting sqref="F780">
    <cfRule type="cellIs" dxfId="2" priority="566" stopIfTrue="1" operator="lessThan">
      <formula>0</formula>
    </cfRule>
  </conditionalFormatting>
  <conditionalFormatting sqref="F781">
    <cfRule type="cellIs" dxfId="2" priority="565" stopIfTrue="1" operator="lessThan">
      <formula>0</formula>
    </cfRule>
  </conditionalFormatting>
  <conditionalFormatting sqref="F782">
    <cfRule type="cellIs" dxfId="2" priority="564" stopIfTrue="1" operator="lessThan">
      <formula>0</formula>
    </cfRule>
  </conditionalFormatting>
  <conditionalFormatting sqref="F783">
    <cfRule type="cellIs" dxfId="2" priority="563" stopIfTrue="1" operator="lessThan">
      <formula>0</formula>
    </cfRule>
  </conditionalFormatting>
  <conditionalFormatting sqref="F784">
    <cfRule type="cellIs" dxfId="2" priority="562" stopIfTrue="1" operator="lessThan">
      <formula>0</formula>
    </cfRule>
  </conditionalFormatting>
  <conditionalFormatting sqref="F785">
    <cfRule type="cellIs" dxfId="2" priority="561" stopIfTrue="1" operator="lessThan">
      <formula>0</formula>
    </cfRule>
  </conditionalFormatting>
  <conditionalFormatting sqref="F786">
    <cfRule type="cellIs" dxfId="2" priority="560" stopIfTrue="1" operator="lessThan">
      <formula>0</formula>
    </cfRule>
  </conditionalFormatting>
  <conditionalFormatting sqref="F787">
    <cfRule type="cellIs" dxfId="2" priority="559" stopIfTrue="1" operator="lessThan">
      <formula>0</formula>
    </cfRule>
  </conditionalFormatting>
  <conditionalFormatting sqref="F788">
    <cfRule type="cellIs" dxfId="2" priority="558" stopIfTrue="1" operator="lessThan">
      <formula>0</formula>
    </cfRule>
  </conditionalFormatting>
  <conditionalFormatting sqref="F789">
    <cfRule type="cellIs" dxfId="2" priority="557" stopIfTrue="1" operator="lessThan">
      <formula>0</formula>
    </cfRule>
  </conditionalFormatting>
  <conditionalFormatting sqref="F790">
    <cfRule type="cellIs" dxfId="2" priority="556" stopIfTrue="1" operator="lessThan">
      <formula>0</formula>
    </cfRule>
  </conditionalFormatting>
  <conditionalFormatting sqref="F791">
    <cfRule type="cellIs" dxfId="2" priority="555" stopIfTrue="1" operator="lessThan">
      <formula>0</formula>
    </cfRule>
  </conditionalFormatting>
  <conditionalFormatting sqref="F792">
    <cfRule type="cellIs" dxfId="2" priority="554" stopIfTrue="1" operator="lessThan">
      <formula>0</formula>
    </cfRule>
  </conditionalFormatting>
  <conditionalFormatting sqref="F793">
    <cfRule type="cellIs" dxfId="2" priority="553" stopIfTrue="1" operator="lessThan">
      <formula>0</formula>
    </cfRule>
  </conditionalFormatting>
  <conditionalFormatting sqref="F794">
    <cfRule type="cellIs" dxfId="2" priority="552" stopIfTrue="1" operator="lessThan">
      <formula>0</formula>
    </cfRule>
  </conditionalFormatting>
  <conditionalFormatting sqref="F795">
    <cfRule type="cellIs" dxfId="2" priority="551" stopIfTrue="1" operator="lessThan">
      <formula>0</formula>
    </cfRule>
  </conditionalFormatting>
  <conditionalFormatting sqref="F796">
    <cfRule type="cellIs" dxfId="2" priority="550" stopIfTrue="1" operator="lessThan">
      <formula>0</formula>
    </cfRule>
  </conditionalFormatting>
  <conditionalFormatting sqref="F797">
    <cfRule type="cellIs" dxfId="2" priority="549" stopIfTrue="1" operator="lessThan">
      <formula>0</formula>
    </cfRule>
  </conditionalFormatting>
  <conditionalFormatting sqref="F798">
    <cfRule type="cellIs" dxfId="2" priority="546" stopIfTrue="1" operator="lessThan">
      <formula>0</formula>
    </cfRule>
  </conditionalFormatting>
  <conditionalFormatting sqref="F799">
    <cfRule type="cellIs" dxfId="2" priority="545" stopIfTrue="1" operator="lessThan">
      <formula>0</formula>
    </cfRule>
  </conditionalFormatting>
  <conditionalFormatting sqref="F800">
    <cfRule type="cellIs" dxfId="2" priority="544" stopIfTrue="1" operator="lessThan">
      <formula>0</formula>
    </cfRule>
  </conditionalFormatting>
  <conditionalFormatting sqref="F801">
    <cfRule type="cellIs" dxfId="2" priority="541" stopIfTrue="1" operator="lessThan">
      <formula>0</formula>
    </cfRule>
  </conditionalFormatting>
  <conditionalFormatting sqref="F802">
    <cfRule type="cellIs" dxfId="2" priority="540" stopIfTrue="1" operator="lessThan">
      <formula>0</formula>
    </cfRule>
  </conditionalFormatting>
  <conditionalFormatting sqref="F803">
    <cfRule type="cellIs" dxfId="2" priority="539" stopIfTrue="1" operator="lessThan">
      <formula>0</formula>
    </cfRule>
  </conditionalFormatting>
  <conditionalFormatting sqref="F804">
    <cfRule type="cellIs" dxfId="2" priority="538" stopIfTrue="1" operator="lessThan">
      <formula>0</formula>
    </cfRule>
  </conditionalFormatting>
  <conditionalFormatting sqref="F805">
    <cfRule type="cellIs" dxfId="2" priority="537" stopIfTrue="1" operator="lessThan">
      <formula>0</formula>
    </cfRule>
  </conditionalFormatting>
  <conditionalFormatting sqref="F806">
    <cfRule type="cellIs" dxfId="2" priority="536" stopIfTrue="1" operator="lessThan">
      <formula>0</formula>
    </cfRule>
  </conditionalFormatting>
  <conditionalFormatting sqref="F807">
    <cfRule type="cellIs" dxfId="2" priority="534" stopIfTrue="1" operator="lessThan">
      <formula>0</formula>
    </cfRule>
  </conditionalFormatting>
  <conditionalFormatting sqref="F808">
    <cfRule type="cellIs" dxfId="2" priority="533" stopIfTrue="1" operator="lessThan">
      <formula>0</formula>
    </cfRule>
  </conditionalFormatting>
  <conditionalFormatting sqref="F809">
    <cfRule type="cellIs" dxfId="2" priority="532" stopIfTrue="1" operator="lessThan">
      <formula>0</formula>
    </cfRule>
  </conditionalFormatting>
  <conditionalFormatting sqref="F810">
    <cfRule type="cellIs" dxfId="2" priority="531" stopIfTrue="1" operator="lessThan">
      <formula>0</formula>
    </cfRule>
  </conditionalFormatting>
  <conditionalFormatting sqref="F811">
    <cfRule type="cellIs" dxfId="2" priority="530" stopIfTrue="1" operator="lessThan">
      <formula>0</formula>
    </cfRule>
  </conditionalFormatting>
  <conditionalFormatting sqref="F812">
    <cfRule type="cellIs" dxfId="2" priority="529" stopIfTrue="1" operator="lessThan">
      <formula>0</formula>
    </cfRule>
  </conditionalFormatting>
  <conditionalFormatting sqref="F813">
    <cfRule type="cellIs" dxfId="2" priority="528" stopIfTrue="1" operator="lessThan">
      <formula>0</formula>
    </cfRule>
  </conditionalFormatting>
  <conditionalFormatting sqref="F814">
    <cfRule type="cellIs" dxfId="2" priority="527" stopIfTrue="1" operator="lessThan">
      <formula>0</formula>
    </cfRule>
  </conditionalFormatting>
  <conditionalFormatting sqref="F815">
    <cfRule type="cellIs" dxfId="2" priority="526" stopIfTrue="1" operator="lessThan">
      <formula>0</formula>
    </cfRule>
  </conditionalFormatting>
  <conditionalFormatting sqref="F816">
    <cfRule type="cellIs" dxfId="2" priority="525" stopIfTrue="1" operator="lessThan">
      <formula>0</formula>
    </cfRule>
  </conditionalFormatting>
  <conditionalFormatting sqref="F817">
    <cfRule type="cellIs" dxfId="2" priority="524" stopIfTrue="1" operator="lessThan">
      <formula>0</formula>
    </cfRule>
  </conditionalFormatting>
  <conditionalFormatting sqref="F818">
    <cfRule type="cellIs" dxfId="2" priority="523" stopIfTrue="1" operator="lessThan">
      <formula>0</formula>
    </cfRule>
  </conditionalFormatting>
  <conditionalFormatting sqref="F819">
    <cfRule type="cellIs" dxfId="2" priority="522" stopIfTrue="1" operator="lessThan">
      <formula>0</formula>
    </cfRule>
  </conditionalFormatting>
  <conditionalFormatting sqref="F820">
    <cfRule type="cellIs" dxfId="2" priority="521" stopIfTrue="1" operator="lessThan">
      <formula>0</formula>
    </cfRule>
  </conditionalFormatting>
  <conditionalFormatting sqref="F821">
    <cfRule type="cellIs" dxfId="2" priority="520" stopIfTrue="1" operator="lessThan">
      <formula>0</formula>
    </cfRule>
  </conditionalFormatting>
  <conditionalFormatting sqref="F822">
    <cfRule type="cellIs" dxfId="2" priority="519" stopIfTrue="1" operator="lessThan">
      <formula>0</formula>
    </cfRule>
  </conditionalFormatting>
  <conditionalFormatting sqref="F823">
    <cfRule type="cellIs" dxfId="2" priority="518" stopIfTrue="1" operator="lessThan">
      <formula>0</formula>
    </cfRule>
  </conditionalFormatting>
  <conditionalFormatting sqref="F824">
    <cfRule type="cellIs" dxfId="2" priority="517" stopIfTrue="1" operator="lessThan">
      <formula>0</formula>
    </cfRule>
  </conditionalFormatting>
  <conditionalFormatting sqref="F825">
    <cfRule type="cellIs" dxfId="2" priority="516" stopIfTrue="1" operator="lessThan">
      <formula>0</formula>
    </cfRule>
  </conditionalFormatting>
  <conditionalFormatting sqref="F826">
    <cfRule type="cellIs" dxfId="2" priority="515" stopIfTrue="1" operator="lessThan">
      <formula>0</formula>
    </cfRule>
  </conditionalFormatting>
  <conditionalFormatting sqref="F827">
    <cfRule type="cellIs" dxfId="2" priority="514" stopIfTrue="1" operator="lessThan">
      <formula>0</formula>
    </cfRule>
  </conditionalFormatting>
  <conditionalFormatting sqref="F828">
    <cfRule type="cellIs" dxfId="2" priority="513" stopIfTrue="1" operator="lessThan">
      <formula>0</formula>
    </cfRule>
  </conditionalFormatting>
  <conditionalFormatting sqref="F829">
    <cfRule type="cellIs" dxfId="2" priority="512" stopIfTrue="1" operator="lessThan">
      <formula>0</formula>
    </cfRule>
  </conditionalFormatting>
  <conditionalFormatting sqref="F830">
    <cfRule type="cellIs" dxfId="2" priority="510" stopIfTrue="1" operator="lessThan">
      <formula>0</formula>
    </cfRule>
  </conditionalFormatting>
  <conditionalFormatting sqref="F831">
    <cfRule type="cellIs" dxfId="2" priority="509" stopIfTrue="1" operator="lessThan">
      <formula>0</formula>
    </cfRule>
  </conditionalFormatting>
  <conditionalFormatting sqref="F832">
    <cfRule type="cellIs" dxfId="2" priority="508" stopIfTrue="1" operator="lessThan">
      <formula>0</formula>
    </cfRule>
  </conditionalFormatting>
  <conditionalFormatting sqref="F833">
    <cfRule type="cellIs" dxfId="2" priority="507" stopIfTrue="1" operator="lessThan">
      <formula>0</formula>
    </cfRule>
  </conditionalFormatting>
  <conditionalFormatting sqref="F834">
    <cfRule type="cellIs" dxfId="2" priority="506" stopIfTrue="1" operator="lessThan">
      <formula>0</formula>
    </cfRule>
  </conditionalFormatting>
  <conditionalFormatting sqref="F835">
    <cfRule type="cellIs" dxfId="2" priority="505" stopIfTrue="1" operator="lessThan">
      <formula>0</formula>
    </cfRule>
  </conditionalFormatting>
  <conditionalFormatting sqref="F836">
    <cfRule type="cellIs" dxfId="2" priority="504" stopIfTrue="1" operator="lessThan">
      <formula>0</formula>
    </cfRule>
  </conditionalFormatting>
  <conditionalFormatting sqref="F837">
    <cfRule type="cellIs" dxfId="2" priority="503" stopIfTrue="1" operator="lessThan">
      <formula>0</formula>
    </cfRule>
  </conditionalFormatting>
  <conditionalFormatting sqref="F838">
    <cfRule type="cellIs" dxfId="2" priority="502" stopIfTrue="1" operator="lessThan">
      <formula>0</formula>
    </cfRule>
  </conditionalFormatting>
  <conditionalFormatting sqref="F839">
    <cfRule type="cellIs" dxfId="2" priority="501" stopIfTrue="1" operator="lessThan">
      <formula>0</formula>
    </cfRule>
  </conditionalFormatting>
  <conditionalFormatting sqref="F840">
    <cfRule type="cellIs" dxfId="2" priority="500" stopIfTrue="1" operator="lessThan">
      <formula>0</formula>
    </cfRule>
  </conditionalFormatting>
  <conditionalFormatting sqref="F841">
    <cfRule type="cellIs" dxfId="2" priority="499" stopIfTrue="1" operator="lessThan">
      <formula>0</formula>
    </cfRule>
  </conditionalFormatting>
  <conditionalFormatting sqref="F842">
    <cfRule type="cellIs" dxfId="2" priority="498" stopIfTrue="1" operator="lessThan">
      <formula>0</formula>
    </cfRule>
  </conditionalFormatting>
  <conditionalFormatting sqref="F843">
    <cfRule type="cellIs" dxfId="2" priority="497" stopIfTrue="1" operator="lessThan">
      <formula>0</formula>
    </cfRule>
  </conditionalFormatting>
  <conditionalFormatting sqref="F844">
    <cfRule type="cellIs" dxfId="2" priority="496" stopIfTrue="1" operator="lessThan">
      <formula>0</formula>
    </cfRule>
  </conditionalFormatting>
  <conditionalFormatting sqref="F845">
    <cfRule type="cellIs" dxfId="2" priority="495" stopIfTrue="1" operator="lessThan">
      <formula>0</formula>
    </cfRule>
  </conditionalFormatting>
  <conditionalFormatting sqref="F846">
    <cfRule type="cellIs" dxfId="2" priority="494" stopIfTrue="1" operator="lessThan">
      <formula>0</formula>
    </cfRule>
  </conditionalFormatting>
  <conditionalFormatting sqref="F847">
    <cfRule type="cellIs" dxfId="2" priority="493" stopIfTrue="1" operator="lessThan">
      <formula>0</formula>
    </cfRule>
  </conditionalFormatting>
  <conditionalFormatting sqref="F848">
    <cfRule type="cellIs" dxfId="2" priority="492" stopIfTrue="1" operator="lessThan">
      <formula>0</formula>
    </cfRule>
  </conditionalFormatting>
  <conditionalFormatting sqref="F849">
    <cfRule type="cellIs" dxfId="2" priority="491" stopIfTrue="1" operator="lessThan">
      <formula>0</formula>
    </cfRule>
  </conditionalFormatting>
  <conditionalFormatting sqref="F850">
    <cfRule type="cellIs" dxfId="2" priority="490" stopIfTrue="1" operator="lessThan">
      <formula>0</formula>
    </cfRule>
  </conditionalFormatting>
  <conditionalFormatting sqref="F851">
    <cfRule type="cellIs" dxfId="2" priority="489" stopIfTrue="1" operator="lessThan">
      <formula>0</formula>
    </cfRule>
  </conditionalFormatting>
  <conditionalFormatting sqref="F852">
    <cfRule type="cellIs" dxfId="2" priority="488" stopIfTrue="1" operator="lessThan">
      <formula>0</formula>
    </cfRule>
  </conditionalFormatting>
  <conditionalFormatting sqref="F853">
    <cfRule type="cellIs" dxfId="2" priority="487" stopIfTrue="1" operator="lessThan">
      <formula>0</formula>
    </cfRule>
  </conditionalFormatting>
  <conditionalFormatting sqref="F854">
    <cfRule type="cellIs" dxfId="2" priority="486" stopIfTrue="1" operator="lessThan">
      <formula>0</formula>
    </cfRule>
  </conditionalFormatting>
  <conditionalFormatting sqref="F855">
    <cfRule type="cellIs" dxfId="2" priority="485" stopIfTrue="1" operator="lessThan">
      <formula>0</formula>
    </cfRule>
  </conditionalFormatting>
  <conditionalFormatting sqref="F856">
    <cfRule type="cellIs" dxfId="2" priority="484" stopIfTrue="1" operator="lessThan">
      <formula>0</formula>
    </cfRule>
  </conditionalFormatting>
  <conditionalFormatting sqref="F857">
    <cfRule type="cellIs" dxfId="2" priority="483" stopIfTrue="1" operator="lessThan">
      <formula>0</formula>
    </cfRule>
  </conditionalFormatting>
  <conditionalFormatting sqref="F858">
    <cfRule type="cellIs" dxfId="2" priority="482" stopIfTrue="1" operator="lessThan">
      <formula>0</formula>
    </cfRule>
  </conditionalFormatting>
  <conditionalFormatting sqref="F859">
    <cfRule type="cellIs" dxfId="2" priority="481" stopIfTrue="1" operator="lessThan">
      <formula>0</formula>
    </cfRule>
  </conditionalFormatting>
  <conditionalFormatting sqref="F860">
    <cfRule type="cellIs" dxfId="2" priority="480" stopIfTrue="1" operator="lessThan">
      <formula>0</formula>
    </cfRule>
  </conditionalFormatting>
  <conditionalFormatting sqref="F861">
    <cfRule type="cellIs" dxfId="2" priority="479" stopIfTrue="1" operator="lessThan">
      <formula>0</formula>
    </cfRule>
  </conditionalFormatting>
  <conditionalFormatting sqref="F862">
    <cfRule type="cellIs" dxfId="2" priority="478" stopIfTrue="1" operator="lessThan">
      <formula>0</formula>
    </cfRule>
  </conditionalFormatting>
  <conditionalFormatting sqref="F863">
    <cfRule type="cellIs" dxfId="2" priority="477" stopIfTrue="1" operator="lessThan">
      <formula>0</formula>
    </cfRule>
  </conditionalFormatting>
  <conditionalFormatting sqref="F864">
    <cfRule type="cellIs" dxfId="2" priority="476" stopIfTrue="1" operator="lessThan">
      <formula>0</formula>
    </cfRule>
  </conditionalFormatting>
  <conditionalFormatting sqref="F865">
    <cfRule type="cellIs" dxfId="2" priority="475" stopIfTrue="1" operator="lessThan">
      <formula>0</formula>
    </cfRule>
  </conditionalFormatting>
  <conditionalFormatting sqref="F866">
    <cfRule type="cellIs" dxfId="2" priority="474" stopIfTrue="1" operator="lessThan">
      <formula>0</formula>
    </cfRule>
  </conditionalFormatting>
  <conditionalFormatting sqref="F867">
    <cfRule type="cellIs" dxfId="2" priority="473" stopIfTrue="1" operator="lessThan">
      <formula>0</formula>
    </cfRule>
  </conditionalFormatting>
  <conditionalFormatting sqref="F868">
    <cfRule type="cellIs" dxfId="2" priority="472" stopIfTrue="1" operator="lessThan">
      <formula>0</formula>
    </cfRule>
  </conditionalFormatting>
  <conditionalFormatting sqref="F869">
    <cfRule type="cellIs" dxfId="2" priority="471" stopIfTrue="1" operator="lessThan">
      <formula>0</formula>
    </cfRule>
  </conditionalFormatting>
  <conditionalFormatting sqref="F870">
    <cfRule type="cellIs" dxfId="2" priority="470" stopIfTrue="1" operator="lessThan">
      <formula>0</formula>
    </cfRule>
  </conditionalFormatting>
  <conditionalFormatting sqref="F871">
    <cfRule type="cellIs" dxfId="2" priority="469" stopIfTrue="1" operator="lessThan">
      <formula>0</formula>
    </cfRule>
  </conditionalFormatting>
  <conditionalFormatting sqref="F872">
    <cfRule type="cellIs" dxfId="2" priority="468" stopIfTrue="1" operator="lessThan">
      <formula>0</formula>
    </cfRule>
  </conditionalFormatting>
  <conditionalFormatting sqref="F873">
    <cfRule type="cellIs" dxfId="2" priority="467" stopIfTrue="1" operator="lessThan">
      <formula>0</formula>
    </cfRule>
  </conditionalFormatting>
  <conditionalFormatting sqref="F874">
    <cfRule type="cellIs" dxfId="2" priority="466" stopIfTrue="1" operator="lessThan">
      <formula>0</formula>
    </cfRule>
  </conditionalFormatting>
  <conditionalFormatting sqref="F875">
    <cfRule type="cellIs" dxfId="2" priority="465" stopIfTrue="1" operator="lessThan">
      <formula>0</formula>
    </cfRule>
  </conditionalFormatting>
  <conditionalFormatting sqref="F876">
    <cfRule type="cellIs" dxfId="2" priority="463" stopIfTrue="1" operator="lessThan">
      <formula>0</formula>
    </cfRule>
  </conditionalFormatting>
  <conditionalFormatting sqref="F877">
    <cfRule type="cellIs" dxfId="2" priority="461" stopIfTrue="1" operator="lessThan">
      <formula>0</formula>
    </cfRule>
  </conditionalFormatting>
  <conditionalFormatting sqref="F878">
    <cfRule type="cellIs" dxfId="2" priority="460" stopIfTrue="1" operator="lessThan">
      <formula>0</formula>
    </cfRule>
  </conditionalFormatting>
  <conditionalFormatting sqref="F879">
    <cfRule type="cellIs" dxfId="2" priority="459" stopIfTrue="1" operator="lessThan">
      <formula>0</formula>
    </cfRule>
  </conditionalFormatting>
  <conditionalFormatting sqref="F880">
    <cfRule type="cellIs" dxfId="2" priority="458" stopIfTrue="1" operator="lessThan">
      <formula>0</formula>
    </cfRule>
  </conditionalFormatting>
  <conditionalFormatting sqref="F881">
    <cfRule type="cellIs" dxfId="2" priority="457" stopIfTrue="1" operator="lessThan">
      <formula>0</formula>
    </cfRule>
  </conditionalFormatting>
  <conditionalFormatting sqref="F882">
    <cfRule type="cellIs" dxfId="2" priority="456" stopIfTrue="1" operator="lessThan">
      <formula>0</formula>
    </cfRule>
  </conditionalFormatting>
  <conditionalFormatting sqref="F883">
    <cfRule type="cellIs" dxfId="2" priority="455" stopIfTrue="1" operator="lessThan">
      <formula>0</formula>
    </cfRule>
  </conditionalFormatting>
  <conditionalFormatting sqref="F884">
    <cfRule type="cellIs" dxfId="2" priority="454" stopIfTrue="1" operator="lessThan">
      <formula>0</formula>
    </cfRule>
  </conditionalFormatting>
  <conditionalFormatting sqref="F885">
    <cfRule type="cellIs" dxfId="2" priority="453" stopIfTrue="1" operator="lessThan">
      <formula>0</formula>
    </cfRule>
  </conditionalFormatting>
  <conditionalFormatting sqref="F886">
    <cfRule type="cellIs" dxfId="2" priority="452" stopIfTrue="1" operator="lessThan">
      <formula>0</formula>
    </cfRule>
  </conditionalFormatting>
  <conditionalFormatting sqref="F887">
    <cfRule type="cellIs" dxfId="2" priority="451" stopIfTrue="1" operator="lessThan">
      <formula>0</formula>
    </cfRule>
  </conditionalFormatting>
  <conditionalFormatting sqref="F888">
    <cfRule type="cellIs" dxfId="2" priority="450" stopIfTrue="1" operator="lessThan">
      <formula>0</formula>
    </cfRule>
  </conditionalFormatting>
  <conditionalFormatting sqref="F889">
    <cfRule type="cellIs" dxfId="2" priority="449" stopIfTrue="1" operator="lessThan">
      <formula>0</formula>
    </cfRule>
  </conditionalFormatting>
  <conditionalFormatting sqref="F890">
    <cfRule type="cellIs" dxfId="2" priority="448" stopIfTrue="1" operator="lessThan">
      <formula>0</formula>
    </cfRule>
  </conditionalFormatting>
  <conditionalFormatting sqref="F891">
    <cfRule type="cellIs" dxfId="2" priority="447" stopIfTrue="1" operator="lessThan">
      <formula>0</formula>
    </cfRule>
  </conditionalFormatting>
  <conditionalFormatting sqref="F892">
    <cfRule type="cellIs" dxfId="2" priority="446" stopIfTrue="1" operator="lessThan">
      <formula>0</formula>
    </cfRule>
  </conditionalFormatting>
  <conditionalFormatting sqref="F893">
    <cfRule type="cellIs" dxfId="2" priority="445" stopIfTrue="1" operator="lessThan">
      <formula>0</formula>
    </cfRule>
  </conditionalFormatting>
  <conditionalFormatting sqref="F894">
    <cfRule type="cellIs" dxfId="2" priority="444" stopIfTrue="1" operator="lessThan">
      <formula>0</formula>
    </cfRule>
  </conditionalFormatting>
  <conditionalFormatting sqref="F895">
    <cfRule type="cellIs" dxfId="2" priority="443" stopIfTrue="1" operator="lessThan">
      <formula>0</formula>
    </cfRule>
  </conditionalFormatting>
  <conditionalFormatting sqref="F896">
    <cfRule type="cellIs" dxfId="2" priority="442" stopIfTrue="1" operator="lessThan">
      <formula>0</formula>
    </cfRule>
  </conditionalFormatting>
  <conditionalFormatting sqref="F897">
    <cfRule type="cellIs" dxfId="2" priority="441" stopIfTrue="1" operator="lessThan">
      <formula>0</formula>
    </cfRule>
  </conditionalFormatting>
  <conditionalFormatting sqref="F898">
    <cfRule type="cellIs" dxfId="2" priority="440" stopIfTrue="1" operator="lessThan">
      <formula>0</formula>
    </cfRule>
  </conditionalFormatting>
  <conditionalFormatting sqref="F899">
    <cfRule type="cellIs" dxfId="2" priority="439" stopIfTrue="1" operator="lessThan">
      <formula>0</formula>
    </cfRule>
  </conditionalFormatting>
  <conditionalFormatting sqref="F900">
    <cfRule type="cellIs" dxfId="2" priority="438" stopIfTrue="1" operator="lessThan">
      <formula>0</formula>
    </cfRule>
  </conditionalFormatting>
  <conditionalFormatting sqref="F901">
    <cfRule type="cellIs" dxfId="2" priority="437" stopIfTrue="1" operator="lessThan">
      <formula>0</formula>
    </cfRule>
  </conditionalFormatting>
  <conditionalFormatting sqref="F902">
    <cfRule type="cellIs" dxfId="2" priority="436" stopIfTrue="1" operator="lessThan">
      <formula>0</formula>
    </cfRule>
  </conditionalFormatting>
  <conditionalFormatting sqref="F903">
    <cfRule type="cellIs" dxfId="2" priority="435" stopIfTrue="1" operator="lessThan">
      <formula>0</formula>
    </cfRule>
  </conditionalFormatting>
  <conditionalFormatting sqref="F904">
    <cfRule type="cellIs" dxfId="2" priority="434" stopIfTrue="1" operator="lessThan">
      <formula>0</formula>
    </cfRule>
  </conditionalFormatting>
  <conditionalFormatting sqref="F905">
    <cfRule type="cellIs" dxfId="2" priority="433" stopIfTrue="1" operator="lessThan">
      <formula>0</formula>
    </cfRule>
  </conditionalFormatting>
  <conditionalFormatting sqref="F906">
    <cfRule type="cellIs" dxfId="2" priority="432" stopIfTrue="1" operator="lessThan">
      <formula>0</formula>
    </cfRule>
  </conditionalFormatting>
  <conditionalFormatting sqref="F907">
    <cfRule type="cellIs" dxfId="2" priority="431" stopIfTrue="1" operator="lessThan">
      <formula>0</formula>
    </cfRule>
  </conditionalFormatting>
  <conditionalFormatting sqref="F908">
    <cfRule type="cellIs" dxfId="2" priority="430" stopIfTrue="1" operator="lessThan">
      <formula>0</formula>
    </cfRule>
  </conditionalFormatting>
  <conditionalFormatting sqref="F909">
    <cfRule type="cellIs" dxfId="2" priority="429" stopIfTrue="1" operator="lessThan">
      <formula>0</formula>
    </cfRule>
  </conditionalFormatting>
  <conditionalFormatting sqref="F910">
    <cfRule type="cellIs" dxfId="2" priority="428" stopIfTrue="1" operator="lessThan">
      <formula>0</formula>
    </cfRule>
  </conditionalFormatting>
  <conditionalFormatting sqref="F911">
    <cfRule type="cellIs" dxfId="2" priority="427" stopIfTrue="1" operator="lessThan">
      <formula>0</formula>
    </cfRule>
  </conditionalFormatting>
  <conditionalFormatting sqref="F912">
    <cfRule type="cellIs" dxfId="2" priority="426" stopIfTrue="1" operator="lessThan">
      <formula>0</formula>
    </cfRule>
  </conditionalFormatting>
  <conditionalFormatting sqref="F913">
    <cfRule type="cellIs" dxfId="2" priority="425" stopIfTrue="1" operator="lessThan">
      <formula>0</formula>
    </cfRule>
  </conditionalFormatting>
  <conditionalFormatting sqref="F914">
    <cfRule type="cellIs" dxfId="2" priority="424" stopIfTrue="1" operator="lessThan">
      <formula>0</formula>
    </cfRule>
  </conditionalFormatting>
  <conditionalFormatting sqref="F915">
    <cfRule type="cellIs" dxfId="2" priority="423" stopIfTrue="1" operator="lessThan">
      <formula>0</formula>
    </cfRule>
  </conditionalFormatting>
  <conditionalFormatting sqref="F916">
    <cfRule type="cellIs" dxfId="2" priority="422" stopIfTrue="1" operator="lessThan">
      <formula>0</formula>
    </cfRule>
  </conditionalFormatting>
  <conditionalFormatting sqref="F917">
    <cfRule type="cellIs" dxfId="2" priority="421" stopIfTrue="1" operator="lessThan">
      <formula>0</formula>
    </cfRule>
  </conditionalFormatting>
  <conditionalFormatting sqref="F918">
    <cfRule type="cellIs" dxfId="2" priority="420" stopIfTrue="1" operator="lessThan">
      <formula>0</formula>
    </cfRule>
  </conditionalFormatting>
  <conditionalFormatting sqref="F919">
    <cfRule type="cellIs" dxfId="2" priority="419" stopIfTrue="1" operator="lessThan">
      <formula>0</formula>
    </cfRule>
  </conditionalFormatting>
  <conditionalFormatting sqref="F920">
    <cfRule type="cellIs" dxfId="2" priority="418" stopIfTrue="1" operator="lessThan">
      <formula>0</formula>
    </cfRule>
  </conditionalFormatting>
  <conditionalFormatting sqref="F921">
    <cfRule type="cellIs" dxfId="2" priority="417" stopIfTrue="1" operator="lessThan">
      <formula>0</formula>
    </cfRule>
  </conditionalFormatting>
  <conditionalFormatting sqref="F922">
    <cfRule type="cellIs" dxfId="2" priority="416" stopIfTrue="1" operator="lessThan">
      <formula>0</formula>
    </cfRule>
  </conditionalFormatting>
  <conditionalFormatting sqref="F923">
    <cfRule type="cellIs" dxfId="2" priority="415" stopIfTrue="1" operator="lessThan">
      <formula>0</formula>
    </cfRule>
  </conditionalFormatting>
  <conditionalFormatting sqref="F924">
    <cfRule type="cellIs" dxfId="2" priority="414" stopIfTrue="1" operator="lessThan">
      <formula>0</formula>
    </cfRule>
  </conditionalFormatting>
  <conditionalFormatting sqref="F925">
    <cfRule type="cellIs" dxfId="2" priority="413" stopIfTrue="1" operator="lessThan">
      <formula>0</formula>
    </cfRule>
  </conditionalFormatting>
  <conditionalFormatting sqref="F926">
    <cfRule type="cellIs" dxfId="2" priority="412" stopIfTrue="1" operator="lessThan">
      <formula>0</formula>
    </cfRule>
  </conditionalFormatting>
  <conditionalFormatting sqref="F927">
    <cfRule type="cellIs" dxfId="2" priority="411" stopIfTrue="1" operator="lessThan">
      <formula>0</formula>
    </cfRule>
  </conditionalFormatting>
  <conditionalFormatting sqref="F928">
    <cfRule type="cellIs" dxfId="2" priority="410" stopIfTrue="1" operator="lessThan">
      <formula>0</formula>
    </cfRule>
  </conditionalFormatting>
  <conditionalFormatting sqref="F929">
    <cfRule type="cellIs" dxfId="2" priority="409" stopIfTrue="1" operator="lessThan">
      <formula>0</formula>
    </cfRule>
  </conditionalFormatting>
  <conditionalFormatting sqref="F930">
    <cfRule type="cellIs" dxfId="2" priority="408" stopIfTrue="1" operator="lessThan">
      <formula>0</formula>
    </cfRule>
  </conditionalFormatting>
  <conditionalFormatting sqref="F931">
    <cfRule type="cellIs" dxfId="2" priority="407" stopIfTrue="1" operator="lessThan">
      <formula>0</formula>
    </cfRule>
  </conditionalFormatting>
  <conditionalFormatting sqref="F932">
    <cfRule type="cellIs" dxfId="2" priority="406" stopIfTrue="1" operator="lessThan">
      <formula>0</formula>
    </cfRule>
  </conditionalFormatting>
  <conditionalFormatting sqref="F933">
    <cfRule type="cellIs" dxfId="2" priority="405" stopIfTrue="1" operator="lessThan">
      <formula>0</formula>
    </cfRule>
  </conditionalFormatting>
  <conditionalFormatting sqref="F934">
    <cfRule type="cellIs" dxfId="2" priority="404" stopIfTrue="1" operator="lessThan">
      <formula>0</formula>
    </cfRule>
  </conditionalFormatting>
  <conditionalFormatting sqref="F935">
    <cfRule type="cellIs" dxfId="2" priority="403" stopIfTrue="1" operator="lessThan">
      <formula>0</formula>
    </cfRule>
  </conditionalFormatting>
  <conditionalFormatting sqref="F936">
    <cfRule type="cellIs" dxfId="2" priority="402" stopIfTrue="1" operator="lessThan">
      <formula>0</formula>
    </cfRule>
  </conditionalFormatting>
  <conditionalFormatting sqref="F937">
    <cfRule type="cellIs" dxfId="2" priority="401" stopIfTrue="1" operator="lessThan">
      <formula>0</formula>
    </cfRule>
  </conditionalFormatting>
  <conditionalFormatting sqref="F938">
    <cfRule type="cellIs" dxfId="2" priority="400" stopIfTrue="1" operator="lessThan">
      <formula>0</formula>
    </cfRule>
  </conditionalFormatting>
  <conditionalFormatting sqref="F939">
    <cfRule type="cellIs" dxfId="2" priority="397" stopIfTrue="1" operator="lessThan">
      <formula>0</formula>
    </cfRule>
  </conditionalFormatting>
  <conditionalFormatting sqref="F940">
    <cfRule type="cellIs" dxfId="2" priority="396" stopIfTrue="1" operator="lessThan">
      <formula>0</formula>
    </cfRule>
  </conditionalFormatting>
  <conditionalFormatting sqref="F941">
    <cfRule type="cellIs" dxfId="2" priority="395" stopIfTrue="1" operator="lessThan">
      <formula>0</formula>
    </cfRule>
  </conditionalFormatting>
  <conditionalFormatting sqref="F942">
    <cfRule type="cellIs" dxfId="2" priority="394" stopIfTrue="1" operator="lessThan">
      <formula>0</formula>
    </cfRule>
  </conditionalFormatting>
  <conditionalFormatting sqref="F943">
    <cfRule type="cellIs" dxfId="2" priority="393" stopIfTrue="1" operator="lessThan">
      <formula>0</formula>
    </cfRule>
  </conditionalFormatting>
  <conditionalFormatting sqref="F944">
    <cfRule type="cellIs" dxfId="2" priority="392" stopIfTrue="1" operator="lessThan">
      <formula>0</formula>
    </cfRule>
  </conditionalFormatting>
  <conditionalFormatting sqref="F945">
    <cfRule type="cellIs" dxfId="2" priority="391" stopIfTrue="1" operator="lessThan">
      <formula>0</formula>
    </cfRule>
  </conditionalFormatting>
  <conditionalFormatting sqref="F946">
    <cfRule type="cellIs" dxfId="2" priority="390" stopIfTrue="1" operator="lessThan">
      <formula>0</formula>
    </cfRule>
  </conditionalFormatting>
  <conditionalFormatting sqref="F947">
    <cfRule type="cellIs" dxfId="2" priority="389" stopIfTrue="1" operator="lessThan">
      <formula>0</formula>
    </cfRule>
  </conditionalFormatting>
  <conditionalFormatting sqref="F948">
    <cfRule type="cellIs" dxfId="2" priority="388" stopIfTrue="1" operator="lessThan">
      <formula>0</formula>
    </cfRule>
  </conditionalFormatting>
  <conditionalFormatting sqref="F949">
    <cfRule type="cellIs" dxfId="2" priority="387" stopIfTrue="1" operator="lessThan">
      <formula>0</formula>
    </cfRule>
  </conditionalFormatting>
  <conditionalFormatting sqref="F950">
    <cfRule type="cellIs" dxfId="2" priority="386" stopIfTrue="1" operator="lessThan">
      <formula>0</formula>
    </cfRule>
  </conditionalFormatting>
  <conditionalFormatting sqref="F951">
    <cfRule type="cellIs" dxfId="2" priority="385" stopIfTrue="1" operator="lessThan">
      <formula>0</formula>
    </cfRule>
  </conditionalFormatting>
  <conditionalFormatting sqref="F952">
    <cfRule type="cellIs" dxfId="2" priority="384" stopIfTrue="1" operator="lessThan">
      <formula>0</formula>
    </cfRule>
  </conditionalFormatting>
  <conditionalFormatting sqref="F953">
    <cfRule type="cellIs" dxfId="2" priority="383" stopIfTrue="1" operator="lessThan">
      <formula>0</formula>
    </cfRule>
  </conditionalFormatting>
  <conditionalFormatting sqref="F954">
    <cfRule type="cellIs" dxfId="2" priority="382" stopIfTrue="1" operator="lessThan">
      <formula>0</formula>
    </cfRule>
  </conditionalFormatting>
  <conditionalFormatting sqref="F955">
    <cfRule type="cellIs" dxfId="2" priority="381" stopIfTrue="1" operator="lessThan">
      <formula>0</formula>
    </cfRule>
  </conditionalFormatting>
  <conditionalFormatting sqref="F956">
    <cfRule type="cellIs" dxfId="2" priority="380" stopIfTrue="1" operator="lessThan">
      <formula>0</formula>
    </cfRule>
  </conditionalFormatting>
  <conditionalFormatting sqref="F957">
    <cfRule type="cellIs" dxfId="2" priority="379" stopIfTrue="1" operator="lessThan">
      <formula>0</formula>
    </cfRule>
  </conditionalFormatting>
  <conditionalFormatting sqref="F958">
    <cfRule type="cellIs" dxfId="2" priority="378" stopIfTrue="1" operator="lessThan">
      <formula>0</formula>
    </cfRule>
  </conditionalFormatting>
  <conditionalFormatting sqref="F959">
    <cfRule type="cellIs" dxfId="2" priority="377" stopIfTrue="1" operator="lessThan">
      <formula>0</formula>
    </cfRule>
  </conditionalFormatting>
  <conditionalFormatting sqref="F960">
    <cfRule type="cellIs" dxfId="2" priority="376" stopIfTrue="1" operator="lessThan">
      <formula>0</formula>
    </cfRule>
  </conditionalFormatting>
  <conditionalFormatting sqref="F961">
    <cfRule type="cellIs" dxfId="2" priority="374" stopIfTrue="1" operator="lessThan">
      <formula>0</formula>
    </cfRule>
  </conditionalFormatting>
  <conditionalFormatting sqref="F962">
    <cfRule type="cellIs" dxfId="2" priority="373" stopIfTrue="1" operator="lessThan">
      <formula>0</formula>
    </cfRule>
  </conditionalFormatting>
  <conditionalFormatting sqref="F963">
    <cfRule type="cellIs" dxfId="2" priority="372" stopIfTrue="1" operator="lessThan">
      <formula>0</formula>
    </cfRule>
  </conditionalFormatting>
  <conditionalFormatting sqref="F964">
    <cfRule type="cellIs" dxfId="2" priority="371" stopIfTrue="1" operator="lessThan">
      <formula>0</formula>
    </cfRule>
  </conditionalFormatting>
  <conditionalFormatting sqref="F965">
    <cfRule type="cellIs" dxfId="2" priority="370" stopIfTrue="1" operator="lessThan">
      <formula>0</formula>
    </cfRule>
  </conditionalFormatting>
  <conditionalFormatting sqref="F966">
    <cfRule type="cellIs" dxfId="2" priority="369" stopIfTrue="1" operator="lessThan">
      <formula>0</formula>
    </cfRule>
  </conditionalFormatting>
  <conditionalFormatting sqref="F967">
    <cfRule type="cellIs" dxfId="2" priority="368" stopIfTrue="1" operator="lessThan">
      <formula>0</formula>
    </cfRule>
  </conditionalFormatting>
  <conditionalFormatting sqref="F968">
    <cfRule type="cellIs" dxfId="2" priority="367" stopIfTrue="1" operator="lessThan">
      <formula>0</formula>
    </cfRule>
  </conditionalFormatting>
  <conditionalFormatting sqref="F969">
    <cfRule type="cellIs" dxfId="2" priority="366" stopIfTrue="1" operator="lessThan">
      <formula>0</formula>
    </cfRule>
  </conditionalFormatting>
  <conditionalFormatting sqref="F970">
    <cfRule type="cellIs" dxfId="2" priority="365" stopIfTrue="1" operator="lessThan">
      <formula>0</formula>
    </cfRule>
  </conditionalFormatting>
  <conditionalFormatting sqref="F971">
    <cfRule type="cellIs" dxfId="2" priority="364" stopIfTrue="1" operator="lessThan">
      <formula>0</formula>
    </cfRule>
  </conditionalFormatting>
  <conditionalFormatting sqref="F972">
    <cfRule type="cellIs" dxfId="2" priority="363" stopIfTrue="1" operator="lessThan">
      <formula>0</formula>
    </cfRule>
  </conditionalFormatting>
  <conditionalFormatting sqref="F973">
    <cfRule type="cellIs" dxfId="2" priority="362" stopIfTrue="1" operator="lessThan">
      <formula>0</formula>
    </cfRule>
  </conditionalFormatting>
  <conditionalFormatting sqref="F974">
    <cfRule type="cellIs" dxfId="2" priority="361" stopIfTrue="1" operator="lessThan">
      <formula>0</formula>
    </cfRule>
  </conditionalFormatting>
  <conditionalFormatting sqref="F975">
    <cfRule type="cellIs" dxfId="2" priority="360" stopIfTrue="1" operator="lessThan">
      <formula>0</formula>
    </cfRule>
  </conditionalFormatting>
  <conditionalFormatting sqref="F976">
    <cfRule type="cellIs" dxfId="2" priority="359" stopIfTrue="1" operator="lessThan">
      <formula>0</formula>
    </cfRule>
  </conditionalFormatting>
  <conditionalFormatting sqref="F977">
    <cfRule type="cellIs" dxfId="2" priority="358" stopIfTrue="1" operator="lessThan">
      <formula>0</formula>
    </cfRule>
  </conditionalFormatting>
  <conditionalFormatting sqref="F978">
    <cfRule type="cellIs" dxfId="2" priority="357" stopIfTrue="1" operator="lessThan">
      <formula>0</formula>
    </cfRule>
  </conditionalFormatting>
  <conditionalFormatting sqref="F979">
    <cfRule type="cellIs" dxfId="2" priority="356" stopIfTrue="1" operator="lessThan">
      <formula>0</formula>
    </cfRule>
  </conditionalFormatting>
  <conditionalFormatting sqref="F980">
    <cfRule type="cellIs" dxfId="2" priority="355" stopIfTrue="1" operator="lessThan">
      <formula>0</formula>
    </cfRule>
  </conditionalFormatting>
  <conditionalFormatting sqref="F981">
    <cfRule type="cellIs" dxfId="2" priority="354" stopIfTrue="1" operator="lessThan">
      <formula>0</formula>
    </cfRule>
  </conditionalFormatting>
  <conditionalFormatting sqref="F982">
    <cfRule type="cellIs" dxfId="2" priority="348" stopIfTrue="1" operator="lessThan">
      <formula>0</formula>
    </cfRule>
  </conditionalFormatting>
  <conditionalFormatting sqref="F983">
    <cfRule type="cellIs" dxfId="2" priority="347" stopIfTrue="1" operator="lessThan">
      <formula>0</formula>
    </cfRule>
  </conditionalFormatting>
  <conditionalFormatting sqref="F984">
    <cfRule type="cellIs" dxfId="2" priority="346" stopIfTrue="1" operator="lessThan">
      <formula>0</formula>
    </cfRule>
  </conditionalFormatting>
  <conditionalFormatting sqref="F985">
    <cfRule type="cellIs" dxfId="2" priority="345" stopIfTrue="1" operator="lessThan">
      <formula>0</formula>
    </cfRule>
  </conditionalFormatting>
  <conditionalFormatting sqref="F986">
    <cfRule type="cellIs" dxfId="2" priority="344" stopIfTrue="1" operator="lessThan">
      <formula>0</formula>
    </cfRule>
  </conditionalFormatting>
  <conditionalFormatting sqref="F987">
    <cfRule type="cellIs" dxfId="2" priority="343" stopIfTrue="1" operator="lessThan">
      <formula>0</formula>
    </cfRule>
  </conditionalFormatting>
  <conditionalFormatting sqref="F988">
    <cfRule type="cellIs" dxfId="2" priority="342" stopIfTrue="1" operator="lessThan">
      <formula>0</formula>
    </cfRule>
  </conditionalFormatting>
  <conditionalFormatting sqref="F989">
    <cfRule type="cellIs" dxfId="2" priority="336" stopIfTrue="1" operator="lessThan">
      <formula>0</formula>
    </cfRule>
  </conditionalFormatting>
  <conditionalFormatting sqref="F990">
    <cfRule type="cellIs" dxfId="2" priority="335" stopIfTrue="1" operator="lessThan">
      <formula>0</formula>
    </cfRule>
  </conditionalFormatting>
  <conditionalFormatting sqref="F991">
    <cfRule type="cellIs" dxfId="2" priority="334" stopIfTrue="1" operator="lessThan">
      <formula>0</formula>
    </cfRule>
  </conditionalFormatting>
  <conditionalFormatting sqref="F992">
    <cfRule type="cellIs" dxfId="2" priority="332" stopIfTrue="1" operator="lessThan">
      <formula>0</formula>
    </cfRule>
  </conditionalFormatting>
  <conditionalFormatting sqref="F993">
    <cfRule type="cellIs" dxfId="2" priority="331" stopIfTrue="1" operator="lessThan">
      <formula>0</formula>
    </cfRule>
  </conditionalFormatting>
  <conditionalFormatting sqref="F994">
    <cfRule type="cellIs" dxfId="2" priority="330" stopIfTrue="1" operator="lessThan">
      <formula>0</formula>
    </cfRule>
  </conditionalFormatting>
  <conditionalFormatting sqref="F995">
    <cfRule type="cellIs" dxfId="2" priority="329" stopIfTrue="1" operator="lessThan">
      <formula>0</formula>
    </cfRule>
  </conditionalFormatting>
  <conditionalFormatting sqref="F996">
    <cfRule type="cellIs" dxfId="2" priority="328" stopIfTrue="1" operator="lessThan">
      <formula>0</formula>
    </cfRule>
  </conditionalFormatting>
  <conditionalFormatting sqref="F997">
    <cfRule type="cellIs" dxfId="2" priority="327" stopIfTrue="1" operator="lessThan">
      <formula>0</formula>
    </cfRule>
  </conditionalFormatting>
  <conditionalFormatting sqref="F998">
    <cfRule type="cellIs" dxfId="2" priority="326" stopIfTrue="1" operator="lessThan">
      <formula>0</formula>
    </cfRule>
  </conditionalFormatting>
  <conditionalFormatting sqref="F999">
    <cfRule type="cellIs" dxfId="2" priority="325" stopIfTrue="1" operator="lessThan">
      <formula>0</formula>
    </cfRule>
  </conditionalFormatting>
  <conditionalFormatting sqref="F1000">
    <cfRule type="cellIs" dxfId="2" priority="324" stopIfTrue="1" operator="lessThan">
      <formula>0</formula>
    </cfRule>
  </conditionalFormatting>
  <conditionalFormatting sqref="F1001">
    <cfRule type="cellIs" dxfId="2" priority="323" stopIfTrue="1" operator="lessThan">
      <formula>0</formula>
    </cfRule>
  </conditionalFormatting>
  <conditionalFormatting sqref="F1002">
    <cfRule type="cellIs" dxfId="2" priority="322" stopIfTrue="1" operator="lessThan">
      <formula>0</formula>
    </cfRule>
  </conditionalFormatting>
  <conditionalFormatting sqref="F1003">
    <cfRule type="cellIs" dxfId="2" priority="321" stopIfTrue="1" operator="lessThan">
      <formula>0</formula>
    </cfRule>
  </conditionalFormatting>
  <conditionalFormatting sqref="F1004">
    <cfRule type="cellIs" dxfId="2" priority="320" stopIfTrue="1" operator="lessThan">
      <formula>0</formula>
    </cfRule>
  </conditionalFormatting>
  <conditionalFormatting sqref="F1005">
    <cfRule type="cellIs" dxfId="2" priority="319" stopIfTrue="1" operator="lessThan">
      <formula>0</formula>
    </cfRule>
  </conditionalFormatting>
  <conditionalFormatting sqref="F1006">
    <cfRule type="cellIs" dxfId="2" priority="318" stopIfTrue="1" operator="lessThan">
      <formula>0</formula>
    </cfRule>
  </conditionalFormatting>
  <conditionalFormatting sqref="F1007">
    <cfRule type="cellIs" dxfId="2" priority="317" stopIfTrue="1" operator="lessThan">
      <formula>0</formula>
    </cfRule>
  </conditionalFormatting>
  <conditionalFormatting sqref="F1008">
    <cfRule type="cellIs" dxfId="2" priority="316" stopIfTrue="1" operator="lessThan">
      <formula>0</formula>
    </cfRule>
  </conditionalFormatting>
  <conditionalFormatting sqref="F1009">
    <cfRule type="cellIs" dxfId="2" priority="315" stopIfTrue="1" operator="lessThan">
      <formula>0</formula>
    </cfRule>
  </conditionalFormatting>
  <conditionalFormatting sqref="F1010">
    <cfRule type="cellIs" dxfId="2" priority="314" stopIfTrue="1" operator="lessThan">
      <formula>0</formula>
    </cfRule>
  </conditionalFormatting>
  <conditionalFormatting sqref="F1011">
    <cfRule type="cellIs" dxfId="2" priority="313" stopIfTrue="1" operator="lessThan">
      <formula>0</formula>
    </cfRule>
  </conditionalFormatting>
  <conditionalFormatting sqref="F1012">
    <cfRule type="cellIs" dxfId="2" priority="312" stopIfTrue="1" operator="lessThan">
      <formula>0</formula>
    </cfRule>
  </conditionalFormatting>
  <conditionalFormatting sqref="F1013">
    <cfRule type="cellIs" dxfId="2" priority="311" stopIfTrue="1" operator="lessThan">
      <formula>0</formula>
    </cfRule>
  </conditionalFormatting>
  <conditionalFormatting sqref="F1014">
    <cfRule type="cellIs" dxfId="2" priority="310" stopIfTrue="1" operator="lessThan">
      <formula>0</formula>
    </cfRule>
  </conditionalFormatting>
  <conditionalFormatting sqref="F1015">
    <cfRule type="cellIs" dxfId="2" priority="309" stopIfTrue="1" operator="lessThan">
      <formula>0</formula>
    </cfRule>
  </conditionalFormatting>
  <conditionalFormatting sqref="F1016">
    <cfRule type="cellIs" dxfId="2" priority="308" stopIfTrue="1" operator="lessThan">
      <formula>0</formula>
    </cfRule>
  </conditionalFormatting>
  <conditionalFormatting sqref="F1017">
    <cfRule type="cellIs" dxfId="2" priority="307" stopIfTrue="1" operator="lessThan">
      <formula>0</formula>
    </cfRule>
  </conditionalFormatting>
  <conditionalFormatting sqref="F1018">
    <cfRule type="cellIs" dxfId="2" priority="306" stopIfTrue="1" operator="lessThan">
      <formula>0</formula>
    </cfRule>
  </conditionalFormatting>
  <conditionalFormatting sqref="F1019">
    <cfRule type="cellIs" dxfId="2" priority="305" stopIfTrue="1" operator="lessThan">
      <formula>0</formula>
    </cfRule>
  </conditionalFormatting>
  <conditionalFormatting sqref="F1020">
    <cfRule type="cellIs" dxfId="2" priority="304" stopIfTrue="1" operator="lessThan">
      <formula>0</formula>
    </cfRule>
  </conditionalFormatting>
  <conditionalFormatting sqref="F1021">
    <cfRule type="cellIs" dxfId="2" priority="303" stopIfTrue="1" operator="lessThan">
      <formula>0</formula>
    </cfRule>
  </conditionalFormatting>
  <conditionalFormatting sqref="F1022">
    <cfRule type="cellIs" dxfId="2" priority="302" stopIfTrue="1" operator="lessThan">
      <formula>0</formula>
    </cfRule>
  </conditionalFormatting>
  <conditionalFormatting sqref="F1023">
    <cfRule type="cellIs" dxfId="2" priority="301" stopIfTrue="1" operator="lessThan">
      <formula>0</formula>
    </cfRule>
  </conditionalFormatting>
  <conditionalFormatting sqref="F1024">
    <cfRule type="cellIs" dxfId="2" priority="300" stopIfTrue="1" operator="lessThan">
      <formula>0</formula>
    </cfRule>
  </conditionalFormatting>
  <conditionalFormatting sqref="F1025">
    <cfRule type="cellIs" dxfId="2" priority="299" stopIfTrue="1" operator="lessThan">
      <formula>0</formula>
    </cfRule>
  </conditionalFormatting>
  <conditionalFormatting sqref="F1026">
    <cfRule type="cellIs" dxfId="2" priority="298" stopIfTrue="1" operator="lessThan">
      <formula>0</formula>
    </cfRule>
  </conditionalFormatting>
  <conditionalFormatting sqref="F1027">
    <cfRule type="cellIs" dxfId="2" priority="297" stopIfTrue="1" operator="lessThan">
      <formula>0</formula>
    </cfRule>
  </conditionalFormatting>
  <conditionalFormatting sqref="F1028">
    <cfRule type="cellIs" dxfId="2" priority="296" stopIfTrue="1" operator="lessThan">
      <formula>0</formula>
    </cfRule>
  </conditionalFormatting>
  <conditionalFormatting sqref="F1029">
    <cfRule type="cellIs" dxfId="2" priority="294" stopIfTrue="1" operator="lessThan">
      <formula>0</formula>
    </cfRule>
  </conditionalFormatting>
  <conditionalFormatting sqref="F1030">
    <cfRule type="cellIs" dxfId="2" priority="293" stopIfTrue="1" operator="lessThan">
      <formula>0</formula>
    </cfRule>
  </conditionalFormatting>
  <conditionalFormatting sqref="F1031">
    <cfRule type="cellIs" dxfId="2" priority="287" stopIfTrue="1" operator="lessThan">
      <formula>0</formula>
    </cfRule>
  </conditionalFormatting>
  <conditionalFormatting sqref="F1032">
    <cfRule type="cellIs" dxfId="2" priority="286" stopIfTrue="1" operator="lessThan">
      <formula>0</formula>
    </cfRule>
  </conditionalFormatting>
  <conditionalFormatting sqref="F1033">
    <cfRule type="cellIs" dxfId="2" priority="285" stopIfTrue="1" operator="lessThan">
      <formula>0</formula>
    </cfRule>
  </conditionalFormatting>
  <conditionalFormatting sqref="F1034">
    <cfRule type="cellIs" dxfId="2" priority="284" stopIfTrue="1" operator="lessThan">
      <formula>0</formula>
    </cfRule>
  </conditionalFormatting>
  <conditionalFormatting sqref="F1035">
    <cfRule type="cellIs" dxfId="2" priority="283" stopIfTrue="1" operator="lessThan">
      <formula>0</formula>
    </cfRule>
  </conditionalFormatting>
  <conditionalFormatting sqref="F1036">
    <cfRule type="cellIs" dxfId="2" priority="282" stopIfTrue="1" operator="lessThan">
      <formula>0</formula>
    </cfRule>
  </conditionalFormatting>
  <conditionalFormatting sqref="F1037">
    <cfRule type="cellIs" dxfId="2" priority="281" stopIfTrue="1" operator="lessThan">
      <formula>0</formula>
    </cfRule>
  </conditionalFormatting>
  <conditionalFormatting sqref="F1038">
    <cfRule type="cellIs" dxfId="2" priority="280" stopIfTrue="1" operator="lessThan">
      <formula>0</formula>
    </cfRule>
  </conditionalFormatting>
  <conditionalFormatting sqref="F1039">
    <cfRule type="cellIs" dxfId="2" priority="279" stopIfTrue="1" operator="lessThan">
      <formula>0</formula>
    </cfRule>
  </conditionalFormatting>
  <conditionalFormatting sqref="F1040">
    <cfRule type="cellIs" dxfId="2" priority="278" stopIfTrue="1" operator="lessThan">
      <formula>0</formula>
    </cfRule>
  </conditionalFormatting>
  <conditionalFormatting sqref="F1041">
    <cfRule type="cellIs" dxfId="2" priority="277" stopIfTrue="1" operator="lessThan">
      <formula>0</formula>
    </cfRule>
  </conditionalFormatting>
  <conditionalFormatting sqref="F1042">
    <cfRule type="cellIs" dxfId="2" priority="276" stopIfTrue="1" operator="lessThan">
      <formula>0</formula>
    </cfRule>
  </conditionalFormatting>
  <conditionalFormatting sqref="F1043">
    <cfRule type="cellIs" dxfId="2" priority="275" stopIfTrue="1" operator="lessThan">
      <formula>0</formula>
    </cfRule>
  </conditionalFormatting>
  <conditionalFormatting sqref="F1044">
    <cfRule type="cellIs" dxfId="2" priority="274" stopIfTrue="1" operator="lessThan">
      <formula>0</formula>
    </cfRule>
  </conditionalFormatting>
  <conditionalFormatting sqref="F1045">
    <cfRule type="cellIs" dxfId="2" priority="273" stopIfTrue="1" operator="lessThan">
      <formula>0</formula>
    </cfRule>
  </conditionalFormatting>
  <conditionalFormatting sqref="F1046">
    <cfRule type="cellIs" dxfId="2" priority="272" stopIfTrue="1" operator="lessThan">
      <formula>0</formula>
    </cfRule>
  </conditionalFormatting>
  <conditionalFormatting sqref="F1047">
    <cfRule type="cellIs" dxfId="2" priority="271" stopIfTrue="1" operator="lessThan">
      <formula>0</formula>
    </cfRule>
  </conditionalFormatting>
  <conditionalFormatting sqref="F1048">
    <cfRule type="cellIs" dxfId="2" priority="270" stopIfTrue="1" operator="lessThan">
      <formula>0</formula>
    </cfRule>
  </conditionalFormatting>
  <conditionalFormatting sqref="F1049">
    <cfRule type="cellIs" dxfId="2" priority="269" stopIfTrue="1" operator="lessThan">
      <formula>0</formula>
    </cfRule>
  </conditionalFormatting>
  <conditionalFormatting sqref="F1050">
    <cfRule type="cellIs" dxfId="2" priority="268" stopIfTrue="1" operator="lessThan">
      <formula>0</formula>
    </cfRule>
  </conditionalFormatting>
  <conditionalFormatting sqref="F1051">
    <cfRule type="cellIs" dxfId="2" priority="267" stopIfTrue="1" operator="lessThan">
      <formula>0</formula>
    </cfRule>
  </conditionalFormatting>
  <conditionalFormatting sqref="F1052">
    <cfRule type="cellIs" dxfId="2" priority="266" stopIfTrue="1" operator="lessThan">
      <formula>0</formula>
    </cfRule>
  </conditionalFormatting>
  <conditionalFormatting sqref="F1053">
    <cfRule type="cellIs" dxfId="2" priority="265" stopIfTrue="1" operator="lessThan">
      <formula>0</formula>
    </cfRule>
  </conditionalFormatting>
  <conditionalFormatting sqref="F1054">
    <cfRule type="cellIs" dxfId="2" priority="264" stopIfTrue="1" operator="lessThan">
      <formula>0</formula>
    </cfRule>
  </conditionalFormatting>
  <conditionalFormatting sqref="F1055">
    <cfRule type="cellIs" dxfId="2" priority="263" stopIfTrue="1" operator="lessThan">
      <formula>0</formula>
    </cfRule>
  </conditionalFormatting>
  <conditionalFormatting sqref="F1056">
    <cfRule type="cellIs" dxfId="2" priority="261" stopIfTrue="1" operator="lessThan">
      <formula>0</formula>
    </cfRule>
  </conditionalFormatting>
  <conditionalFormatting sqref="F1057">
    <cfRule type="cellIs" dxfId="2" priority="260" stopIfTrue="1" operator="lessThan">
      <formula>0</formula>
    </cfRule>
  </conditionalFormatting>
  <conditionalFormatting sqref="F1058">
    <cfRule type="cellIs" dxfId="2" priority="259" stopIfTrue="1" operator="lessThan">
      <formula>0</formula>
    </cfRule>
  </conditionalFormatting>
  <conditionalFormatting sqref="F1059">
    <cfRule type="cellIs" dxfId="2" priority="258" stopIfTrue="1" operator="lessThan">
      <formula>0</formula>
    </cfRule>
  </conditionalFormatting>
  <conditionalFormatting sqref="F1060">
    <cfRule type="cellIs" dxfId="2" priority="257" stopIfTrue="1" operator="lessThan">
      <formula>0</formula>
    </cfRule>
  </conditionalFormatting>
  <conditionalFormatting sqref="F1061">
    <cfRule type="cellIs" dxfId="2" priority="256" stopIfTrue="1" operator="lessThan">
      <formula>0</formula>
    </cfRule>
  </conditionalFormatting>
  <conditionalFormatting sqref="F1062">
    <cfRule type="cellIs" dxfId="2" priority="255" stopIfTrue="1" operator="lessThan">
      <formula>0</formula>
    </cfRule>
  </conditionalFormatting>
  <conditionalFormatting sqref="F1063">
    <cfRule type="cellIs" dxfId="2" priority="254" stopIfTrue="1" operator="lessThan">
      <formula>0</formula>
    </cfRule>
  </conditionalFormatting>
  <conditionalFormatting sqref="F1064">
    <cfRule type="cellIs" dxfId="2" priority="253" stopIfTrue="1" operator="lessThan">
      <formula>0</formula>
    </cfRule>
  </conditionalFormatting>
  <conditionalFormatting sqref="F1065">
    <cfRule type="cellIs" dxfId="2" priority="252" stopIfTrue="1" operator="lessThan">
      <formula>0</formula>
    </cfRule>
  </conditionalFormatting>
  <conditionalFormatting sqref="F1066">
    <cfRule type="cellIs" dxfId="2" priority="251" stopIfTrue="1" operator="lessThan">
      <formula>0</formula>
    </cfRule>
  </conditionalFormatting>
  <conditionalFormatting sqref="F1067">
    <cfRule type="cellIs" dxfId="2" priority="250" stopIfTrue="1" operator="lessThan">
      <formula>0</formula>
    </cfRule>
  </conditionalFormatting>
  <conditionalFormatting sqref="F1068">
    <cfRule type="cellIs" dxfId="2" priority="249" stopIfTrue="1" operator="lessThan">
      <formula>0</formula>
    </cfRule>
  </conditionalFormatting>
  <conditionalFormatting sqref="F1069">
    <cfRule type="cellIs" dxfId="2" priority="248" stopIfTrue="1" operator="lessThan">
      <formula>0</formula>
    </cfRule>
  </conditionalFormatting>
  <conditionalFormatting sqref="F1070">
    <cfRule type="cellIs" dxfId="2" priority="247" stopIfTrue="1" operator="lessThan">
      <formula>0</formula>
    </cfRule>
  </conditionalFormatting>
  <conditionalFormatting sqref="F1071">
    <cfRule type="cellIs" dxfId="2" priority="246" stopIfTrue="1" operator="lessThan">
      <formula>0</formula>
    </cfRule>
  </conditionalFormatting>
  <conditionalFormatting sqref="F1072">
    <cfRule type="cellIs" dxfId="2" priority="245" stopIfTrue="1" operator="lessThan">
      <formula>0</formula>
    </cfRule>
  </conditionalFormatting>
  <conditionalFormatting sqref="F1073">
    <cfRule type="cellIs" dxfId="2" priority="244" stopIfTrue="1" operator="lessThan">
      <formula>0</formula>
    </cfRule>
  </conditionalFormatting>
  <conditionalFormatting sqref="F1074">
    <cfRule type="cellIs" dxfId="2" priority="243" stopIfTrue="1" operator="lessThan">
      <formula>0</formula>
    </cfRule>
  </conditionalFormatting>
  <conditionalFormatting sqref="F1075">
    <cfRule type="cellIs" dxfId="2" priority="242" stopIfTrue="1" operator="lessThan">
      <formula>0</formula>
    </cfRule>
  </conditionalFormatting>
  <conditionalFormatting sqref="F1076">
    <cfRule type="cellIs" dxfId="2" priority="240" stopIfTrue="1" operator="lessThan">
      <formula>0</formula>
    </cfRule>
  </conditionalFormatting>
  <conditionalFormatting sqref="F1077">
    <cfRule type="cellIs" dxfId="2" priority="239" stopIfTrue="1" operator="lessThan">
      <formula>0</formula>
    </cfRule>
  </conditionalFormatting>
  <conditionalFormatting sqref="F1078">
    <cfRule type="cellIs" dxfId="2" priority="238" stopIfTrue="1" operator="lessThan">
      <formula>0</formula>
    </cfRule>
  </conditionalFormatting>
  <conditionalFormatting sqref="F1079">
    <cfRule type="cellIs" dxfId="2" priority="237" stopIfTrue="1" operator="lessThan">
      <formula>0</formula>
    </cfRule>
  </conditionalFormatting>
  <conditionalFormatting sqref="F1080">
    <cfRule type="cellIs" dxfId="2" priority="236" stopIfTrue="1" operator="lessThan">
      <formula>0</formula>
    </cfRule>
  </conditionalFormatting>
  <conditionalFormatting sqref="F1081">
    <cfRule type="cellIs" dxfId="2" priority="235" stopIfTrue="1" operator="lessThan">
      <formula>0</formula>
    </cfRule>
  </conditionalFormatting>
  <conditionalFormatting sqref="F1082">
    <cfRule type="cellIs" dxfId="2" priority="234" stopIfTrue="1" operator="lessThan">
      <formula>0</formula>
    </cfRule>
  </conditionalFormatting>
  <conditionalFormatting sqref="F1083">
    <cfRule type="cellIs" dxfId="2" priority="233" stopIfTrue="1" operator="lessThan">
      <formula>0</formula>
    </cfRule>
  </conditionalFormatting>
  <conditionalFormatting sqref="F1084">
    <cfRule type="cellIs" dxfId="2" priority="232" stopIfTrue="1" operator="lessThan">
      <formula>0</formula>
    </cfRule>
  </conditionalFormatting>
  <conditionalFormatting sqref="F1085">
    <cfRule type="cellIs" dxfId="2" priority="231" stopIfTrue="1" operator="lessThan">
      <formula>0</formula>
    </cfRule>
  </conditionalFormatting>
  <conditionalFormatting sqref="F1086">
    <cfRule type="cellIs" dxfId="2" priority="230" stopIfTrue="1" operator="lessThan">
      <formula>0</formula>
    </cfRule>
  </conditionalFormatting>
  <conditionalFormatting sqref="F1087">
    <cfRule type="cellIs" dxfId="2" priority="229" stopIfTrue="1" operator="lessThan">
      <formula>0</formula>
    </cfRule>
  </conditionalFormatting>
  <conditionalFormatting sqref="F1088">
    <cfRule type="cellIs" dxfId="2" priority="228" stopIfTrue="1" operator="lessThan">
      <formula>0</formula>
    </cfRule>
  </conditionalFormatting>
  <conditionalFormatting sqref="F1089">
    <cfRule type="cellIs" dxfId="2" priority="227" stopIfTrue="1" operator="lessThan">
      <formula>0</formula>
    </cfRule>
  </conditionalFormatting>
  <conditionalFormatting sqref="F1090">
    <cfRule type="cellIs" dxfId="2" priority="226" stopIfTrue="1" operator="lessThan">
      <formula>0</formula>
    </cfRule>
  </conditionalFormatting>
  <conditionalFormatting sqref="F1091">
    <cfRule type="cellIs" dxfId="2" priority="225" stopIfTrue="1" operator="lessThan">
      <formula>0</formula>
    </cfRule>
  </conditionalFormatting>
  <conditionalFormatting sqref="F1092">
    <cfRule type="cellIs" dxfId="2" priority="224" stopIfTrue="1" operator="lessThan">
      <formula>0</formula>
    </cfRule>
  </conditionalFormatting>
  <conditionalFormatting sqref="F1093">
    <cfRule type="cellIs" dxfId="2" priority="223" stopIfTrue="1" operator="lessThan">
      <formula>0</formula>
    </cfRule>
  </conditionalFormatting>
  <conditionalFormatting sqref="F1094">
    <cfRule type="cellIs" dxfId="2" priority="222" stopIfTrue="1" operator="lessThan">
      <formula>0</formula>
    </cfRule>
  </conditionalFormatting>
  <conditionalFormatting sqref="F1095">
    <cfRule type="cellIs" dxfId="2" priority="221" stopIfTrue="1" operator="lessThan">
      <formula>0</formula>
    </cfRule>
  </conditionalFormatting>
  <conditionalFormatting sqref="F1096">
    <cfRule type="cellIs" dxfId="2" priority="220" stopIfTrue="1" operator="lessThan">
      <formula>0</formula>
    </cfRule>
  </conditionalFormatting>
  <conditionalFormatting sqref="F1097">
    <cfRule type="cellIs" dxfId="2" priority="219" stopIfTrue="1" operator="lessThan">
      <formula>0</formula>
    </cfRule>
  </conditionalFormatting>
  <conditionalFormatting sqref="F1098">
    <cfRule type="cellIs" dxfId="2" priority="218" stopIfTrue="1" operator="lessThan">
      <formula>0</formula>
    </cfRule>
  </conditionalFormatting>
  <conditionalFormatting sqref="F1099">
    <cfRule type="cellIs" dxfId="2" priority="217" stopIfTrue="1" operator="lessThan">
      <formula>0</formula>
    </cfRule>
  </conditionalFormatting>
  <conditionalFormatting sqref="F1100">
    <cfRule type="cellIs" dxfId="2" priority="216" stopIfTrue="1" operator="lessThan">
      <formula>0</formula>
    </cfRule>
  </conditionalFormatting>
  <conditionalFormatting sqref="F1101">
    <cfRule type="cellIs" dxfId="2" priority="215" stopIfTrue="1" operator="lessThan">
      <formula>0</formula>
    </cfRule>
  </conditionalFormatting>
  <conditionalFormatting sqref="F1102">
    <cfRule type="cellIs" dxfId="2" priority="214" stopIfTrue="1" operator="lessThan">
      <formula>0</formula>
    </cfRule>
  </conditionalFormatting>
  <conditionalFormatting sqref="F1103">
    <cfRule type="cellIs" dxfId="2" priority="212" stopIfTrue="1" operator="lessThan">
      <formula>0</formula>
    </cfRule>
  </conditionalFormatting>
  <conditionalFormatting sqref="F1104">
    <cfRule type="cellIs" dxfId="2" priority="211" stopIfTrue="1" operator="lessThan">
      <formula>0</formula>
    </cfRule>
  </conditionalFormatting>
  <conditionalFormatting sqref="F1105">
    <cfRule type="cellIs" dxfId="2" priority="210" stopIfTrue="1" operator="lessThan">
      <formula>0</formula>
    </cfRule>
  </conditionalFormatting>
  <conditionalFormatting sqref="F1106">
    <cfRule type="cellIs" dxfId="2" priority="209" stopIfTrue="1" operator="lessThan">
      <formula>0</formula>
    </cfRule>
  </conditionalFormatting>
  <conditionalFormatting sqref="F1107">
    <cfRule type="cellIs" dxfId="2" priority="208" stopIfTrue="1" operator="lessThan">
      <formula>0</formula>
    </cfRule>
  </conditionalFormatting>
  <conditionalFormatting sqref="F1108">
    <cfRule type="cellIs" dxfId="2" priority="207" stopIfTrue="1" operator="lessThan">
      <formula>0</formula>
    </cfRule>
  </conditionalFormatting>
  <conditionalFormatting sqref="F1109">
    <cfRule type="cellIs" dxfId="2" priority="206" stopIfTrue="1" operator="lessThan">
      <formula>0</formula>
    </cfRule>
  </conditionalFormatting>
  <conditionalFormatting sqref="F1110">
    <cfRule type="cellIs" dxfId="2" priority="205" stopIfTrue="1" operator="lessThan">
      <formula>0</formula>
    </cfRule>
  </conditionalFormatting>
  <conditionalFormatting sqref="F1111">
    <cfRule type="cellIs" dxfId="2" priority="204" stopIfTrue="1" operator="lessThan">
      <formula>0</formula>
    </cfRule>
  </conditionalFormatting>
  <conditionalFormatting sqref="F1112">
    <cfRule type="cellIs" dxfId="2" priority="203" stopIfTrue="1" operator="lessThan">
      <formula>0</formula>
    </cfRule>
  </conditionalFormatting>
  <conditionalFormatting sqref="F1113">
    <cfRule type="cellIs" dxfId="2" priority="202" stopIfTrue="1" operator="lessThan">
      <formula>0</formula>
    </cfRule>
  </conditionalFormatting>
  <conditionalFormatting sqref="F1114">
    <cfRule type="cellIs" dxfId="2" priority="201" stopIfTrue="1" operator="lessThan">
      <formula>0</formula>
    </cfRule>
  </conditionalFormatting>
  <conditionalFormatting sqref="F1115">
    <cfRule type="cellIs" dxfId="2" priority="200" stopIfTrue="1" operator="lessThan">
      <formula>0</formula>
    </cfRule>
  </conditionalFormatting>
  <conditionalFormatting sqref="F1116">
    <cfRule type="cellIs" dxfId="2" priority="199" stopIfTrue="1" operator="lessThan">
      <formula>0</formula>
    </cfRule>
  </conditionalFormatting>
  <conditionalFormatting sqref="F1117">
    <cfRule type="cellIs" dxfId="2" priority="198" stopIfTrue="1" operator="lessThan">
      <formula>0</formula>
    </cfRule>
  </conditionalFormatting>
  <conditionalFormatting sqref="F1118">
    <cfRule type="cellIs" dxfId="2" priority="197" stopIfTrue="1" operator="lessThan">
      <formula>0</formula>
    </cfRule>
  </conditionalFormatting>
  <conditionalFormatting sqref="F1119">
    <cfRule type="cellIs" dxfId="2" priority="196" stopIfTrue="1" operator="lessThan">
      <formula>0</formula>
    </cfRule>
  </conditionalFormatting>
  <conditionalFormatting sqref="F1120">
    <cfRule type="cellIs" dxfId="2" priority="195" stopIfTrue="1" operator="lessThan">
      <formula>0</formula>
    </cfRule>
  </conditionalFormatting>
  <conditionalFormatting sqref="F1121">
    <cfRule type="cellIs" dxfId="2" priority="194" stopIfTrue="1" operator="lessThan">
      <formula>0</formula>
    </cfRule>
  </conditionalFormatting>
  <conditionalFormatting sqref="F1122">
    <cfRule type="cellIs" dxfId="2" priority="193" stopIfTrue="1" operator="lessThan">
      <formula>0</formula>
    </cfRule>
  </conditionalFormatting>
  <conditionalFormatting sqref="F1123">
    <cfRule type="cellIs" dxfId="2" priority="192" stopIfTrue="1" operator="lessThan">
      <formula>0</formula>
    </cfRule>
  </conditionalFormatting>
  <conditionalFormatting sqref="F1124">
    <cfRule type="cellIs" dxfId="2" priority="191" stopIfTrue="1" operator="lessThan">
      <formula>0</formula>
    </cfRule>
  </conditionalFormatting>
  <conditionalFormatting sqref="F1125">
    <cfRule type="cellIs" dxfId="2" priority="190" stopIfTrue="1" operator="lessThan">
      <formula>0</formula>
    </cfRule>
  </conditionalFormatting>
  <conditionalFormatting sqref="F1126">
    <cfRule type="cellIs" dxfId="2" priority="189" stopIfTrue="1" operator="lessThan">
      <formula>0</formula>
    </cfRule>
  </conditionalFormatting>
  <conditionalFormatting sqref="F1127">
    <cfRule type="cellIs" dxfId="2" priority="188" stopIfTrue="1" operator="lessThan">
      <formula>0</formula>
    </cfRule>
  </conditionalFormatting>
  <conditionalFormatting sqref="F1128">
    <cfRule type="cellIs" dxfId="2" priority="187" stopIfTrue="1" operator="lessThan">
      <formula>0</formula>
    </cfRule>
  </conditionalFormatting>
  <conditionalFormatting sqref="F1129">
    <cfRule type="cellIs" dxfId="2" priority="186" stopIfTrue="1" operator="lessThan">
      <formula>0</formula>
    </cfRule>
  </conditionalFormatting>
  <conditionalFormatting sqref="F1130">
    <cfRule type="cellIs" dxfId="2" priority="185" stopIfTrue="1" operator="lessThan">
      <formula>0</formula>
    </cfRule>
  </conditionalFormatting>
  <conditionalFormatting sqref="F1131">
    <cfRule type="cellIs" dxfId="2" priority="184" stopIfTrue="1" operator="lessThan">
      <formula>0</formula>
    </cfRule>
  </conditionalFormatting>
  <conditionalFormatting sqref="F1132">
    <cfRule type="cellIs" dxfId="2" priority="183" stopIfTrue="1" operator="lessThan">
      <formula>0</formula>
    </cfRule>
  </conditionalFormatting>
  <conditionalFormatting sqref="F1133">
    <cfRule type="cellIs" dxfId="2" priority="182" stopIfTrue="1" operator="lessThan">
      <formula>0</formula>
    </cfRule>
  </conditionalFormatting>
  <conditionalFormatting sqref="F1134">
    <cfRule type="cellIs" dxfId="2" priority="181" stopIfTrue="1" operator="lessThan">
      <formula>0</formula>
    </cfRule>
  </conditionalFormatting>
  <conditionalFormatting sqref="F1135">
    <cfRule type="cellIs" dxfId="2" priority="180" stopIfTrue="1" operator="lessThan">
      <formula>0</formula>
    </cfRule>
  </conditionalFormatting>
  <conditionalFormatting sqref="F1136">
    <cfRule type="cellIs" dxfId="2" priority="179" stopIfTrue="1" operator="lessThan">
      <formula>0</formula>
    </cfRule>
  </conditionalFormatting>
  <conditionalFormatting sqref="F1137">
    <cfRule type="cellIs" dxfId="2" priority="178" stopIfTrue="1" operator="lessThan">
      <formula>0</formula>
    </cfRule>
  </conditionalFormatting>
  <conditionalFormatting sqref="F1138">
    <cfRule type="cellIs" dxfId="2" priority="177" stopIfTrue="1" operator="lessThan">
      <formula>0</formula>
    </cfRule>
  </conditionalFormatting>
  <conditionalFormatting sqref="F1139">
    <cfRule type="cellIs" dxfId="2" priority="176" stopIfTrue="1" operator="lessThan">
      <formula>0</formula>
    </cfRule>
  </conditionalFormatting>
  <conditionalFormatting sqref="F1140">
    <cfRule type="cellIs" dxfId="2" priority="175" stopIfTrue="1" operator="lessThan">
      <formula>0</formula>
    </cfRule>
  </conditionalFormatting>
  <conditionalFormatting sqref="F1141">
    <cfRule type="cellIs" dxfId="2" priority="174" stopIfTrue="1" operator="lessThan">
      <formula>0</formula>
    </cfRule>
  </conditionalFormatting>
  <conditionalFormatting sqref="F1142">
    <cfRule type="cellIs" dxfId="2" priority="173" stopIfTrue="1" operator="lessThan">
      <formula>0</formula>
    </cfRule>
  </conditionalFormatting>
  <conditionalFormatting sqref="F1143">
    <cfRule type="cellIs" dxfId="2" priority="172" stopIfTrue="1" operator="lessThan">
      <formula>0</formula>
    </cfRule>
  </conditionalFormatting>
  <conditionalFormatting sqref="F1144">
    <cfRule type="cellIs" dxfId="2" priority="171" stopIfTrue="1" operator="lessThan">
      <formula>0</formula>
    </cfRule>
  </conditionalFormatting>
  <conditionalFormatting sqref="F1145">
    <cfRule type="cellIs" dxfId="2" priority="170" stopIfTrue="1" operator="lessThan">
      <formula>0</formula>
    </cfRule>
  </conditionalFormatting>
  <conditionalFormatting sqref="F1146">
    <cfRule type="cellIs" dxfId="2" priority="169" stopIfTrue="1" operator="lessThan">
      <formula>0</formula>
    </cfRule>
  </conditionalFormatting>
  <conditionalFormatting sqref="F1147">
    <cfRule type="cellIs" dxfId="2" priority="168" stopIfTrue="1" operator="lessThan">
      <formula>0</formula>
    </cfRule>
  </conditionalFormatting>
  <conditionalFormatting sqref="F1148">
    <cfRule type="cellIs" dxfId="2" priority="167" stopIfTrue="1" operator="lessThan">
      <formula>0</formula>
    </cfRule>
  </conditionalFormatting>
  <conditionalFormatting sqref="F1149">
    <cfRule type="cellIs" dxfId="2" priority="166" stopIfTrue="1" operator="lessThan">
      <formula>0</formula>
    </cfRule>
  </conditionalFormatting>
  <conditionalFormatting sqref="F1150">
    <cfRule type="cellIs" dxfId="2" priority="165" stopIfTrue="1" operator="lessThan">
      <formula>0</formula>
    </cfRule>
  </conditionalFormatting>
  <conditionalFormatting sqref="F1151">
    <cfRule type="cellIs" dxfId="2" priority="164" stopIfTrue="1" operator="lessThan">
      <formula>0</formula>
    </cfRule>
  </conditionalFormatting>
  <conditionalFormatting sqref="F1152">
    <cfRule type="cellIs" dxfId="2" priority="163" stopIfTrue="1" operator="lessThan">
      <formula>0</formula>
    </cfRule>
  </conditionalFormatting>
  <conditionalFormatting sqref="F1153">
    <cfRule type="cellIs" dxfId="2" priority="162" stopIfTrue="1" operator="lessThan">
      <formula>0</formula>
    </cfRule>
  </conditionalFormatting>
  <conditionalFormatting sqref="F1154">
    <cfRule type="cellIs" dxfId="2" priority="161" stopIfTrue="1" operator="lessThan">
      <formula>0</formula>
    </cfRule>
  </conditionalFormatting>
  <conditionalFormatting sqref="F1155">
    <cfRule type="cellIs" dxfId="2" priority="160" stopIfTrue="1" operator="lessThan">
      <formula>0</formula>
    </cfRule>
  </conditionalFormatting>
  <conditionalFormatting sqref="F1156">
    <cfRule type="cellIs" dxfId="2" priority="159" stopIfTrue="1" operator="lessThan">
      <formula>0</formula>
    </cfRule>
  </conditionalFormatting>
  <conditionalFormatting sqref="F1157">
    <cfRule type="cellIs" dxfId="2" priority="158" stopIfTrue="1" operator="lessThan">
      <formula>0</formula>
    </cfRule>
  </conditionalFormatting>
  <conditionalFormatting sqref="F1158">
    <cfRule type="cellIs" dxfId="2" priority="156" stopIfTrue="1" operator="lessThan">
      <formula>0</formula>
    </cfRule>
  </conditionalFormatting>
  <conditionalFormatting sqref="F1159">
    <cfRule type="cellIs" dxfId="2" priority="155" stopIfTrue="1" operator="lessThan">
      <formula>0</formula>
    </cfRule>
  </conditionalFormatting>
  <conditionalFormatting sqref="F1160">
    <cfRule type="cellIs" dxfId="2" priority="154" stopIfTrue="1" operator="lessThan">
      <formula>0</formula>
    </cfRule>
  </conditionalFormatting>
  <conditionalFormatting sqref="F1161">
    <cfRule type="cellIs" dxfId="2" priority="153" stopIfTrue="1" operator="lessThan">
      <formula>0</formula>
    </cfRule>
  </conditionalFormatting>
  <conditionalFormatting sqref="F1162">
    <cfRule type="cellIs" dxfId="2" priority="152" stopIfTrue="1" operator="lessThan">
      <formula>0</formula>
    </cfRule>
  </conditionalFormatting>
  <conditionalFormatting sqref="F1163">
    <cfRule type="cellIs" dxfId="2" priority="151" stopIfTrue="1" operator="lessThan">
      <formula>0</formula>
    </cfRule>
  </conditionalFormatting>
  <conditionalFormatting sqref="F1164">
    <cfRule type="cellIs" dxfId="2" priority="150" stopIfTrue="1" operator="lessThan">
      <formula>0</formula>
    </cfRule>
  </conditionalFormatting>
  <conditionalFormatting sqref="F1165">
    <cfRule type="cellIs" dxfId="2" priority="149" stopIfTrue="1" operator="lessThan">
      <formula>0</formula>
    </cfRule>
  </conditionalFormatting>
  <conditionalFormatting sqref="F1166">
    <cfRule type="cellIs" dxfId="2" priority="148" stopIfTrue="1" operator="lessThan">
      <formula>0</formula>
    </cfRule>
  </conditionalFormatting>
  <conditionalFormatting sqref="F1167">
    <cfRule type="cellIs" dxfId="2" priority="147" stopIfTrue="1" operator="lessThan">
      <formula>0</formula>
    </cfRule>
  </conditionalFormatting>
  <conditionalFormatting sqref="F1168">
    <cfRule type="cellIs" dxfId="2" priority="146" stopIfTrue="1" operator="lessThan">
      <formula>0</formula>
    </cfRule>
  </conditionalFormatting>
  <conditionalFormatting sqref="F1169">
    <cfRule type="cellIs" dxfId="2" priority="145" stopIfTrue="1" operator="lessThan">
      <formula>0</formula>
    </cfRule>
  </conditionalFormatting>
  <conditionalFormatting sqref="F1170">
    <cfRule type="cellIs" dxfId="2" priority="144" stopIfTrue="1" operator="lessThan">
      <formula>0</formula>
    </cfRule>
  </conditionalFormatting>
  <conditionalFormatting sqref="F1171">
    <cfRule type="cellIs" dxfId="2" priority="143" stopIfTrue="1" operator="lessThan">
      <formula>0</formula>
    </cfRule>
  </conditionalFormatting>
  <conditionalFormatting sqref="F1172">
    <cfRule type="cellIs" dxfId="2" priority="142" stopIfTrue="1" operator="lessThan">
      <formula>0</formula>
    </cfRule>
  </conditionalFormatting>
  <conditionalFormatting sqref="F1173">
    <cfRule type="cellIs" dxfId="2" priority="141" stopIfTrue="1" operator="lessThan">
      <formula>0</formula>
    </cfRule>
  </conditionalFormatting>
  <conditionalFormatting sqref="F1174">
    <cfRule type="cellIs" dxfId="2" priority="140" stopIfTrue="1" operator="lessThan">
      <formula>0</formula>
    </cfRule>
  </conditionalFormatting>
  <conditionalFormatting sqref="F1175">
    <cfRule type="cellIs" dxfId="2" priority="139" stopIfTrue="1" operator="lessThan">
      <formula>0</formula>
    </cfRule>
  </conditionalFormatting>
  <conditionalFormatting sqref="F1176">
    <cfRule type="cellIs" dxfId="2" priority="138" stopIfTrue="1" operator="lessThan">
      <formula>0</formula>
    </cfRule>
  </conditionalFormatting>
  <conditionalFormatting sqref="F1177">
    <cfRule type="cellIs" dxfId="2" priority="137" stopIfTrue="1" operator="lessThan">
      <formula>0</formula>
    </cfRule>
  </conditionalFormatting>
  <conditionalFormatting sqref="F1178">
    <cfRule type="cellIs" dxfId="2" priority="135" stopIfTrue="1" operator="lessThan">
      <formula>0</formula>
    </cfRule>
  </conditionalFormatting>
  <conditionalFormatting sqref="F1179">
    <cfRule type="cellIs" dxfId="2" priority="134" stopIfTrue="1" operator="lessThan">
      <formula>0</formula>
    </cfRule>
  </conditionalFormatting>
  <conditionalFormatting sqref="F1180">
    <cfRule type="cellIs" dxfId="2" priority="133" stopIfTrue="1" operator="lessThan">
      <formula>0</formula>
    </cfRule>
  </conditionalFormatting>
  <conditionalFormatting sqref="F1181">
    <cfRule type="cellIs" dxfId="2" priority="132" stopIfTrue="1" operator="lessThan">
      <formula>0</formula>
    </cfRule>
  </conditionalFormatting>
  <conditionalFormatting sqref="F1182">
    <cfRule type="cellIs" dxfId="2" priority="131" stopIfTrue="1" operator="lessThan">
      <formula>0</formula>
    </cfRule>
  </conditionalFormatting>
  <conditionalFormatting sqref="F1183">
    <cfRule type="cellIs" dxfId="2" priority="130" stopIfTrue="1" operator="lessThan">
      <formula>0</formula>
    </cfRule>
  </conditionalFormatting>
  <conditionalFormatting sqref="F1184">
    <cfRule type="cellIs" dxfId="2" priority="129" stopIfTrue="1" operator="lessThan">
      <formula>0</formula>
    </cfRule>
  </conditionalFormatting>
  <conditionalFormatting sqref="F1185">
    <cfRule type="cellIs" dxfId="2" priority="128" stopIfTrue="1" operator="lessThan">
      <formula>0</formula>
    </cfRule>
  </conditionalFormatting>
  <conditionalFormatting sqref="F1186">
    <cfRule type="cellIs" dxfId="2" priority="127" stopIfTrue="1" operator="lessThan">
      <formula>0</formula>
    </cfRule>
  </conditionalFormatting>
  <conditionalFormatting sqref="F1187">
    <cfRule type="cellIs" dxfId="2" priority="126" stopIfTrue="1" operator="lessThan">
      <formula>0</formula>
    </cfRule>
  </conditionalFormatting>
  <conditionalFormatting sqref="F1188">
    <cfRule type="cellIs" dxfId="2" priority="125" stopIfTrue="1" operator="lessThan">
      <formula>0</formula>
    </cfRule>
  </conditionalFormatting>
  <conditionalFormatting sqref="F1189">
    <cfRule type="cellIs" dxfId="2" priority="124" stopIfTrue="1" operator="lessThan">
      <formula>0</formula>
    </cfRule>
  </conditionalFormatting>
  <conditionalFormatting sqref="F1190">
    <cfRule type="cellIs" dxfId="2" priority="123" stopIfTrue="1" operator="lessThan">
      <formula>0</formula>
    </cfRule>
  </conditionalFormatting>
  <conditionalFormatting sqref="F1191">
    <cfRule type="cellIs" dxfId="2" priority="122" stopIfTrue="1" operator="lessThan">
      <formula>0</formula>
    </cfRule>
  </conditionalFormatting>
  <conditionalFormatting sqref="F1192">
    <cfRule type="cellIs" dxfId="2" priority="121" stopIfTrue="1" operator="lessThan">
      <formula>0</formula>
    </cfRule>
  </conditionalFormatting>
  <conditionalFormatting sqref="F1193">
    <cfRule type="cellIs" dxfId="2" priority="120" stopIfTrue="1" operator="lessThan">
      <formula>0</formula>
    </cfRule>
  </conditionalFormatting>
  <conditionalFormatting sqref="F1194">
    <cfRule type="cellIs" dxfId="2" priority="119" stopIfTrue="1" operator="lessThan">
      <formula>0</formula>
    </cfRule>
  </conditionalFormatting>
  <conditionalFormatting sqref="F1195">
    <cfRule type="cellIs" dxfId="2" priority="118" stopIfTrue="1" operator="lessThan">
      <formula>0</formula>
    </cfRule>
  </conditionalFormatting>
  <conditionalFormatting sqref="F1196">
    <cfRule type="cellIs" dxfId="2" priority="117" stopIfTrue="1" operator="lessThan">
      <formula>0</formula>
    </cfRule>
  </conditionalFormatting>
  <conditionalFormatting sqref="F1197">
    <cfRule type="cellIs" dxfId="2" priority="102" stopIfTrue="1" operator="lessThan">
      <formula>0</formula>
    </cfRule>
  </conditionalFormatting>
  <conditionalFormatting sqref="F1198">
    <cfRule type="cellIs" dxfId="2" priority="101" stopIfTrue="1" operator="lessThan">
      <formula>0</formula>
    </cfRule>
  </conditionalFormatting>
  <conditionalFormatting sqref="F1199">
    <cfRule type="cellIs" dxfId="2" priority="100" stopIfTrue="1" operator="lessThan">
      <formula>0</formula>
    </cfRule>
  </conditionalFormatting>
  <conditionalFormatting sqref="F1200">
    <cfRule type="cellIs" dxfId="2" priority="99" stopIfTrue="1" operator="lessThan">
      <formula>0</formula>
    </cfRule>
  </conditionalFormatting>
  <conditionalFormatting sqref="F1201">
    <cfRule type="cellIs" dxfId="2" priority="98" stopIfTrue="1" operator="lessThan">
      <formula>0</formula>
    </cfRule>
  </conditionalFormatting>
  <conditionalFormatting sqref="F1202">
    <cfRule type="cellIs" dxfId="2" priority="97" stopIfTrue="1" operator="lessThan">
      <formula>0</formula>
    </cfRule>
  </conditionalFormatting>
  <conditionalFormatting sqref="F1203">
    <cfRule type="cellIs" dxfId="2" priority="96" stopIfTrue="1" operator="lessThan">
      <formula>0</formula>
    </cfRule>
  </conditionalFormatting>
  <conditionalFormatting sqref="F1204">
    <cfRule type="cellIs" dxfId="2" priority="95" stopIfTrue="1" operator="lessThan">
      <formula>0</formula>
    </cfRule>
  </conditionalFormatting>
  <conditionalFormatting sqref="F1205">
    <cfRule type="cellIs" dxfId="2" priority="94" stopIfTrue="1" operator="lessThan">
      <formula>0</formula>
    </cfRule>
  </conditionalFormatting>
  <conditionalFormatting sqref="F1206">
    <cfRule type="cellIs" dxfId="2" priority="93" stopIfTrue="1" operator="lessThan">
      <formula>0</formula>
    </cfRule>
  </conditionalFormatting>
  <conditionalFormatting sqref="F1207">
    <cfRule type="cellIs" dxfId="2" priority="92" stopIfTrue="1" operator="lessThan">
      <formula>0</formula>
    </cfRule>
  </conditionalFormatting>
  <conditionalFormatting sqref="F1208">
    <cfRule type="cellIs" dxfId="2" priority="91" stopIfTrue="1" operator="lessThan">
      <formula>0</formula>
    </cfRule>
  </conditionalFormatting>
  <conditionalFormatting sqref="F1209">
    <cfRule type="cellIs" dxfId="2" priority="90" stopIfTrue="1" operator="lessThan">
      <formula>0</formula>
    </cfRule>
  </conditionalFormatting>
  <conditionalFormatting sqref="F1210">
    <cfRule type="cellIs" dxfId="2" priority="89" stopIfTrue="1" operator="lessThan">
      <formula>0</formula>
    </cfRule>
  </conditionalFormatting>
  <conditionalFormatting sqref="F1211">
    <cfRule type="cellIs" dxfId="2" priority="88" stopIfTrue="1" operator="lessThan">
      <formula>0</formula>
    </cfRule>
  </conditionalFormatting>
  <conditionalFormatting sqref="F1212">
    <cfRule type="cellIs" dxfId="2" priority="87" stopIfTrue="1" operator="lessThan">
      <formula>0</formula>
    </cfRule>
  </conditionalFormatting>
  <conditionalFormatting sqref="F1213">
    <cfRule type="cellIs" dxfId="2" priority="86" stopIfTrue="1" operator="lessThan">
      <formula>0</formula>
    </cfRule>
  </conditionalFormatting>
  <conditionalFormatting sqref="F1214">
    <cfRule type="cellIs" dxfId="2" priority="85" stopIfTrue="1" operator="lessThan">
      <formula>0</formula>
    </cfRule>
  </conditionalFormatting>
  <conditionalFormatting sqref="F1215">
    <cfRule type="cellIs" dxfId="2" priority="84" stopIfTrue="1" operator="lessThan">
      <formula>0</formula>
    </cfRule>
  </conditionalFormatting>
  <conditionalFormatting sqref="F1216">
    <cfRule type="cellIs" dxfId="2" priority="83" stopIfTrue="1" operator="lessThan">
      <formula>0</formula>
    </cfRule>
  </conditionalFormatting>
  <conditionalFormatting sqref="F1217">
    <cfRule type="cellIs" dxfId="2" priority="82" stopIfTrue="1" operator="lessThan">
      <formula>0</formula>
    </cfRule>
  </conditionalFormatting>
  <conditionalFormatting sqref="F1218">
    <cfRule type="cellIs" dxfId="2" priority="81" stopIfTrue="1" operator="lessThan">
      <formula>0</formula>
    </cfRule>
  </conditionalFormatting>
  <conditionalFormatting sqref="F1219">
    <cfRule type="cellIs" dxfId="2" priority="80" stopIfTrue="1" operator="lessThan">
      <formula>0</formula>
    </cfRule>
  </conditionalFormatting>
  <conditionalFormatting sqref="F1220">
    <cfRule type="cellIs" dxfId="2" priority="79" stopIfTrue="1" operator="lessThan">
      <formula>0</formula>
    </cfRule>
  </conditionalFormatting>
  <conditionalFormatting sqref="F1221">
    <cfRule type="cellIs" dxfId="2" priority="78" stopIfTrue="1" operator="lessThan">
      <formula>0</formula>
    </cfRule>
  </conditionalFormatting>
  <conditionalFormatting sqref="F1222">
    <cfRule type="cellIs" dxfId="2" priority="76" stopIfTrue="1" operator="lessThan">
      <formula>0</formula>
    </cfRule>
  </conditionalFormatting>
  <conditionalFormatting sqref="F1223">
    <cfRule type="cellIs" dxfId="2" priority="75" stopIfTrue="1" operator="lessThan">
      <formula>0</formula>
    </cfRule>
  </conditionalFormatting>
  <conditionalFormatting sqref="F1224">
    <cfRule type="cellIs" dxfId="2" priority="74" stopIfTrue="1" operator="lessThan">
      <formula>0</formula>
    </cfRule>
  </conditionalFormatting>
  <conditionalFormatting sqref="F1225">
    <cfRule type="cellIs" dxfId="2" priority="73" stopIfTrue="1" operator="lessThan">
      <formula>0</formula>
    </cfRule>
  </conditionalFormatting>
  <conditionalFormatting sqref="F1226">
    <cfRule type="cellIs" dxfId="2" priority="72" stopIfTrue="1" operator="lessThan">
      <formula>0</formula>
    </cfRule>
  </conditionalFormatting>
  <conditionalFormatting sqref="F1227">
    <cfRule type="cellIs" dxfId="2" priority="71" stopIfTrue="1" operator="lessThan">
      <formula>0</formula>
    </cfRule>
  </conditionalFormatting>
  <conditionalFormatting sqref="F1228">
    <cfRule type="cellIs" dxfId="2" priority="70" stopIfTrue="1" operator="lessThan">
      <formula>0</formula>
    </cfRule>
  </conditionalFormatting>
  <conditionalFormatting sqref="F1229">
    <cfRule type="cellIs" dxfId="2" priority="69" stopIfTrue="1" operator="lessThan">
      <formula>0</formula>
    </cfRule>
  </conditionalFormatting>
  <conditionalFormatting sqref="F1230">
    <cfRule type="cellIs" dxfId="2" priority="67" stopIfTrue="1" operator="lessThan">
      <formula>0</formula>
    </cfRule>
  </conditionalFormatting>
  <conditionalFormatting sqref="F1231">
    <cfRule type="cellIs" dxfId="2" priority="66" stopIfTrue="1" operator="lessThan">
      <formula>0</formula>
    </cfRule>
  </conditionalFormatting>
  <conditionalFormatting sqref="F1232">
    <cfRule type="cellIs" dxfId="2" priority="65" stopIfTrue="1" operator="lessThan">
      <formula>0</formula>
    </cfRule>
  </conditionalFormatting>
  <conditionalFormatting sqref="F1233">
    <cfRule type="cellIs" dxfId="2" priority="64" stopIfTrue="1" operator="lessThan">
      <formula>0</formula>
    </cfRule>
  </conditionalFormatting>
  <conditionalFormatting sqref="F1234">
    <cfRule type="cellIs" dxfId="2" priority="63" stopIfTrue="1" operator="lessThan">
      <formula>0</formula>
    </cfRule>
  </conditionalFormatting>
  <conditionalFormatting sqref="F1235">
    <cfRule type="cellIs" dxfId="2" priority="62" stopIfTrue="1" operator="lessThan">
      <formula>0</formula>
    </cfRule>
  </conditionalFormatting>
  <conditionalFormatting sqref="F1236">
    <cfRule type="cellIs" dxfId="2" priority="61" stopIfTrue="1" operator="lessThan">
      <formula>0</formula>
    </cfRule>
  </conditionalFormatting>
  <conditionalFormatting sqref="F1237">
    <cfRule type="cellIs" dxfId="2" priority="60" stopIfTrue="1" operator="lessThan">
      <formula>0</formula>
    </cfRule>
  </conditionalFormatting>
  <conditionalFormatting sqref="F1238">
    <cfRule type="cellIs" dxfId="2" priority="59" stopIfTrue="1" operator="lessThan">
      <formula>0</formula>
    </cfRule>
  </conditionalFormatting>
  <conditionalFormatting sqref="F1239">
    <cfRule type="cellIs" dxfId="2" priority="58" stopIfTrue="1" operator="lessThan">
      <formula>0</formula>
    </cfRule>
  </conditionalFormatting>
  <conditionalFormatting sqref="F1240">
    <cfRule type="cellIs" dxfId="2" priority="51" stopIfTrue="1" operator="lessThan">
      <formula>0</formula>
    </cfRule>
  </conditionalFormatting>
  <conditionalFormatting sqref="F1241">
    <cfRule type="cellIs" dxfId="2" priority="50" stopIfTrue="1" operator="lessThan">
      <formula>0</formula>
    </cfRule>
  </conditionalFormatting>
  <conditionalFormatting sqref="F1242">
    <cfRule type="cellIs" dxfId="2" priority="49" stopIfTrue="1" operator="lessThan">
      <formula>0</formula>
    </cfRule>
  </conditionalFormatting>
  <conditionalFormatting sqref="F1243">
    <cfRule type="cellIs" dxfId="2" priority="48" stopIfTrue="1" operator="lessThan">
      <formula>0</formula>
    </cfRule>
  </conditionalFormatting>
  <conditionalFormatting sqref="F1244">
    <cfRule type="cellIs" dxfId="2" priority="47" stopIfTrue="1" operator="lessThan">
      <formula>0</formula>
    </cfRule>
  </conditionalFormatting>
  <conditionalFormatting sqref="F1245">
    <cfRule type="cellIs" dxfId="2" priority="46" stopIfTrue="1" operator="lessThan">
      <formula>0</formula>
    </cfRule>
  </conditionalFormatting>
  <conditionalFormatting sqref="F1246">
    <cfRule type="cellIs" dxfId="2" priority="45" stopIfTrue="1" operator="lessThan">
      <formula>0</formula>
    </cfRule>
  </conditionalFormatting>
  <conditionalFormatting sqref="F1247">
    <cfRule type="cellIs" dxfId="2" priority="44" stopIfTrue="1" operator="lessThan">
      <formula>0</formula>
    </cfRule>
  </conditionalFormatting>
  <conditionalFormatting sqref="F1248">
    <cfRule type="cellIs" dxfId="2" priority="43" stopIfTrue="1" operator="lessThan">
      <formula>0</formula>
    </cfRule>
  </conditionalFormatting>
  <conditionalFormatting sqref="F1249">
    <cfRule type="cellIs" dxfId="2" priority="42" stopIfTrue="1" operator="lessThan">
      <formula>0</formula>
    </cfRule>
  </conditionalFormatting>
  <conditionalFormatting sqref="F1250">
    <cfRule type="cellIs" dxfId="2" priority="41" stopIfTrue="1" operator="lessThan">
      <formula>0</formula>
    </cfRule>
  </conditionalFormatting>
  <conditionalFormatting sqref="F1251">
    <cfRule type="cellIs" dxfId="2" priority="40" stopIfTrue="1" operator="lessThan">
      <formula>0</formula>
    </cfRule>
  </conditionalFormatting>
  <conditionalFormatting sqref="F1252">
    <cfRule type="cellIs" dxfId="2" priority="39" stopIfTrue="1" operator="lessThan">
      <formula>0</formula>
    </cfRule>
  </conditionalFormatting>
  <conditionalFormatting sqref="F1253">
    <cfRule type="cellIs" dxfId="2" priority="38" stopIfTrue="1" operator="lessThan">
      <formula>0</formula>
    </cfRule>
  </conditionalFormatting>
  <conditionalFormatting sqref="F1254">
    <cfRule type="cellIs" dxfId="2" priority="37" stopIfTrue="1" operator="lessThan">
      <formula>0</formula>
    </cfRule>
  </conditionalFormatting>
  <conditionalFormatting sqref="F1255">
    <cfRule type="cellIs" dxfId="2" priority="36" stopIfTrue="1" operator="lessThan">
      <formula>0</formula>
    </cfRule>
  </conditionalFormatting>
  <conditionalFormatting sqref="F1256">
    <cfRule type="cellIs" dxfId="2" priority="35" stopIfTrue="1" operator="lessThan">
      <formula>0</formula>
    </cfRule>
  </conditionalFormatting>
  <conditionalFormatting sqref="F1257">
    <cfRule type="cellIs" dxfId="2" priority="34" stopIfTrue="1" operator="lessThan">
      <formula>0</formula>
    </cfRule>
  </conditionalFormatting>
  <conditionalFormatting sqref="F1258">
    <cfRule type="cellIs" dxfId="2" priority="33" stopIfTrue="1" operator="lessThan">
      <formula>0</formula>
    </cfRule>
  </conditionalFormatting>
  <conditionalFormatting sqref="F1259">
    <cfRule type="cellIs" dxfId="2" priority="32" stopIfTrue="1" operator="lessThan">
      <formula>0</formula>
    </cfRule>
  </conditionalFormatting>
  <conditionalFormatting sqref="F1260">
    <cfRule type="cellIs" dxfId="2" priority="31" stopIfTrue="1" operator="lessThan">
      <formula>0</formula>
    </cfRule>
  </conditionalFormatting>
  <conditionalFormatting sqref="F1261">
    <cfRule type="cellIs" dxfId="2" priority="30" stopIfTrue="1" operator="lessThan">
      <formula>0</formula>
    </cfRule>
  </conditionalFormatting>
  <conditionalFormatting sqref="F1262">
    <cfRule type="cellIs" dxfId="2" priority="29" stopIfTrue="1" operator="lessThan">
      <formula>0</formula>
    </cfRule>
  </conditionalFormatting>
  <conditionalFormatting sqref="F1263">
    <cfRule type="cellIs" dxfId="2" priority="28" stopIfTrue="1" operator="lessThan">
      <formula>0</formula>
    </cfRule>
  </conditionalFormatting>
  <conditionalFormatting sqref="F1264">
    <cfRule type="cellIs" dxfId="2" priority="17" stopIfTrue="1" operator="lessThan">
      <formula>0</formula>
    </cfRule>
  </conditionalFormatting>
  <conditionalFormatting sqref="F1265">
    <cfRule type="cellIs" dxfId="2" priority="16" stopIfTrue="1" operator="lessThan">
      <formula>0</formula>
    </cfRule>
  </conditionalFormatting>
  <conditionalFormatting sqref="F1266">
    <cfRule type="cellIs" dxfId="2" priority="15" stopIfTrue="1" operator="lessThan">
      <formula>0</formula>
    </cfRule>
  </conditionalFormatting>
  <conditionalFormatting sqref="F1267">
    <cfRule type="cellIs" dxfId="2" priority="14" stopIfTrue="1" operator="lessThan">
      <formula>0</formula>
    </cfRule>
  </conditionalFormatting>
  <conditionalFormatting sqref="F1268">
    <cfRule type="cellIs" dxfId="2" priority="13" stopIfTrue="1" operator="lessThan">
      <formula>0</formula>
    </cfRule>
  </conditionalFormatting>
  <conditionalFormatting sqref="F1269">
    <cfRule type="cellIs" dxfId="2" priority="12" stopIfTrue="1" operator="lessThan">
      <formula>0</formula>
    </cfRule>
  </conditionalFormatting>
  <conditionalFormatting sqref="F1270">
    <cfRule type="cellIs" dxfId="2" priority="11" stopIfTrue="1" operator="lessThan">
      <formula>0</formula>
    </cfRule>
  </conditionalFormatting>
  <conditionalFormatting sqref="F1271">
    <cfRule type="cellIs" dxfId="2" priority="9" stopIfTrue="1" operator="lessThan">
      <formula>0</formula>
    </cfRule>
  </conditionalFormatting>
  <conditionalFormatting sqref="F1272">
    <cfRule type="cellIs" dxfId="2" priority="8" stopIfTrue="1" operator="lessThan">
      <formula>0</formula>
    </cfRule>
  </conditionalFormatting>
  <conditionalFormatting sqref="F1273">
    <cfRule type="cellIs" dxfId="2" priority="7" stopIfTrue="1" operator="lessThan">
      <formula>0</formula>
    </cfRule>
  </conditionalFormatting>
  <conditionalFormatting sqref="F1274">
    <cfRule type="cellIs" dxfId="2" priority="6" stopIfTrue="1" operator="lessThan">
      <formula>0</formula>
    </cfRule>
  </conditionalFormatting>
  <conditionalFormatting sqref="F1275">
    <cfRule type="cellIs" dxfId="2" priority="5" stopIfTrue="1" operator="lessThan">
      <formula>0</formula>
    </cfRule>
  </conditionalFormatting>
  <conditionalFormatting sqref="F1276">
    <cfRule type="cellIs" dxfId="2" priority="3" stopIfTrue="1" operator="lessThan">
      <formula>0</formula>
    </cfRule>
  </conditionalFormatting>
  <conditionalFormatting sqref="F1277">
    <cfRule type="cellIs" dxfId="2" priority="2" stopIfTrue="1" operator="lessThan">
      <formula>0</formula>
    </cfRule>
  </conditionalFormatting>
  <conditionalFormatting sqref="F245:F249">
    <cfRule type="cellIs" dxfId="2" priority="1" stopIfTrue="1" operator="lessThan">
      <formula>0</formula>
    </cfRule>
  </conditionalFormatting>
  <conditionalFormatting sqref="F244 F250:F256">
    <cfRule type="cellIs" dxfId="2" priority="1112"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FF00"/>
  </sheetPr>
  <dimension ref="A1:B31"/>
  <sheetViews>
    <sheetView showZeros="0" view="pageBreakPreview" zoomScaleNormal="100" workbookViewId="0">
      <selection activeCell="B10" sqref="B10"/>
    </sheetView>
  </sheetViews>
  <sheetFormatPr defaultColWidth="9" defaultRowHeight="13.5" outlineLevelCol="1"/>
  <cols>
    <col min="1" max="1" width="79" customWidth="1"/>
    <col min="2" max="2" width="36.5" customWidth="1"/>
    <col min="3" max="3" width="9.375"/>
  </cols>
  <sheetData>
    <row r="1" ht="45" customHeight="1" spans="1:2">
      <c r="A1" s="452" t="s">
        <v>1082</v>
      </c>
      <c r="B1" s="452"/>
    </row>
    <row r="2" ht="20.1" customHeight="1" spans="1:2">
      <c r="A2" s="453"/>
      <c r="B2" s="454" t="s">
        <v>2</v>
      </c>
    </row>
    <row r="3" ht="45" customHeight="1" spans="1:2">
      <c r="A3" s="455" t="s">
        <v>1083</v>
      </c>
      <c r="B3" s="98" t="s">
        <v>6</v>
      </c>
    </row>
    <row r="4" ht="30" customHeight="1" spans="1:2">
      <c r="A4" s="456" t="s">
        <v>1084</v>
      </c>
      <c r="B4" s="457">
        <f>SUM(B5:B8)</f>
        <v>17321</v>
      </c>
    </row>
    <row r="5" ht="30" customHeight="1" spans="1:2">
      <c r="A5" s="458" t="s">
        <v>1085</v>
      </c>
      <c r="B5" s="457">
        <v>5497</v>
      </c>
    </row>
    <row r="6" ht="30" customHeight="1" spans="1:2">
      <c r="A6" s="458" t="s">
        <v>1086</v>
      </c>
      <c r="B6" s="457">
        <v>1274</v>
      </c>
    </row>
    <row r="7" ht="30" customHeight="1" spans="1:2">
      <c r="A7" s="458" t="s">
        <v>1087</v>
      </c>
      <c r="B7" s="457">
        <v>1127</v>
      </c>
    </row>
    <row r="8" ht="30" customHeight="1" spans="1:2">
      <c r="A8" s="458" t="s">
        <v>1088</v>
      </c>
      <c r="B8" s="457">
        <v>9423</v>
      </c>
    </row>
    <row r="9" ht="30" customHeight="1" spans="1:2">
      <c r="A9" s="456" t="s">
        <v>1089</v>
      </c>
      <c r="B9" s="457">
        <f>SUM(B10:B19)</f>
        <v>5197</v>
      </c>
    </row>
    <row r="10" ht="30" customHeight="1" spans="1:2">
      <c r="A10" s="458" t="s">
        <v>1090</v>
      </c>
      <c r="B10" s="457">
        <v>632</v>
      </c>
    </row>
    <row r="11" ht="30" customHeight="1" spans="1:2">
      <c r="A11" s="458" t="s">
        <v>1091</v>
      </c>
      <c r="B11" s="457"/>
    </row>
    <row r="12" ht="30" customHeight="1" spans="1:2">
      <c r="A12" s="458" t="s">
        <v>1092</v>
      </c>
      <c r="B12" s="457"/>
    </row>
    <row r="13" ht="30" customHeight="1" spans="1:2">
      <c r="A13" s="458" t="s">
        <v>1093</v>
      </c>
      <c r="B13" s="457"/>
    </row>
    <row r="14" ht="30" customHeight="1" spans="1:2">
      <c r="A14" s="458" t="s">
        <v>1094</v>
      </c>
      <c r="B14" s="457">
        <v>4479</v>
      </c>
    </row>
    <row r="15" ht="30" customHeight="1" spans="1:2">
      <c r="A15" s="458" t="s">
        <v>1095</v>
      </c>
      <c r="B15" s="457">
        <v>25</v>
      </c>
    </row>
    <row r="16" ht="30" customHeight="1" spans="1:2">
      <c r="A16" s="458" t="s">
        <v>1096</v>
      </c>
      <c r="B16" s="457"/>
    </row>
    <row r="17" ht="30" customHeight="1" spans="1:2">
      <c r="A17" s="458" t="s">
        <v>1097</v>
      </c>
      <c r="B17" s="457">
        <v>61</v>
      </c>
    </row>
    <row r="18" ht="30" customHeight="1" spans="1:2">
      <c r="A18" s="458" t="s">
        <v>1098</v>
      </c>
      <c r="B18" s="457"/>
    </row>
    <row r="19" ht="30" customHeight="1" spans="1:2">
      <c r="A19" s="458" t="s">
        <v>1099</v>
      </c>
      <c r="B19" s="457"/>
    </row>
    <row r="20" ht="30" customHeight="1" spans="1:2">
      <c r="A20" s="456" t="s">
        <v>1100</v>
      </c>
      <c r="B20" s="457">
        <f>SUM(B21)</f>
        <v>0</v>
      </c>
    </row>
    <row r="21" ht="30" customHeight="1" spans="1:2">
      <c r="A21" s="458" t="s">
        <v>1101</v>
      </c>
      <c r="B21" s="457"/>
    </row>
    <row r="22" ht="30" customHeight="1" spans="1:2">
      <c r="A22" s="456" t="s">
        <v>1102</v>
      </c>
      <c r="B22" s="457">
        <f>SUM(B23:B24)</f>
        <v>22236</v>
      </c>
    </row>
    <row r="23" ht="30" customHeight="1" spans="1:2">
      <c r="A23" s="458" t="s">
        <v>1103</v>
      </c>
      <c r="B23" s="457">
        <v>18018</v>
      </c>
    </row>
    <row r="24" ht="30" customHeight="1" spans="1:2">
      <c r="A24" s="458" t="s">
        <v>1104</v>
      </c>
      <c r="B24" s="457">
        <v>4218</v>
      </c>
    </row>
    <row r="25" ht="30" customHeight="1" spans="1:2">
      <c r="A25" s="456" t="s">
        <v>1105</v>
      </c>
      <c r="B25" s="457">
        <f>SUM(B26)</f>
        <v>0</v>
      </c>
    </row>
    <row r="26" ht="30" customHeight="1" spans="1:2">
      <c r="A26" s="458" t="s">
        <v>1106</v>
      </c>
      <c r="B26" s="457"/>
    </row>
    <row r="27" ht="30" customHeight="1" spans="1:2">
      <c r="A27" s="456" t="s">
        <v>1107</v>
      </c>
      <c r="B27" s="457">
        <f>SUM(B28:B30)</f>
        <v>5648</v>
      </c>
    </row>
    <row r="28" ht="30" customHeight="1" spans="1:2">
      <c r="A28" s="458" t="s">
        <v>1108</v>
      </c>
      <c r="B28" s="457">
        <v>4520</v>
      </c>
    </row>
    <row r="29" ht="30" customHeight="1" spans="1:2">
      <c r="A29" s="458" t="s">
        <v>1109</v>
      </c>
      <c r="B29" s="457">
        <v>698</v>
      </c>
    </row>
    <row r="30" ht="30" customHeight="1" spans="1:2">
      <c r="A30" s="458" t="s">
        <v>1110</v>
      </c>
      <c r="B30" s="457">
        <v>430</v>
      </c>
    </row>
    <row r="31" ht="30" customHeight="1" spans="1:2">
      <c r="A31" s="459" t="s">
        <v>1111</v>
      </c>
      <c r="B31" s="460">
        <f>B27+B25+B22+B20+B9+B4</f>
        <v>50402</v>
      </c>
    </row>
  </sheetData>
  <autoFilter xmlns:etc="http://www.wps.cn/officeDocument/2017/etCustomData" ref="A3:B31"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0" tint="-0.15"/>
  </sheetPr>
  <dimension ref="A1:E45"/>
  <sheetViews>
    <sheetView showGridLines="0" showZeros="0" view="pageBreakPreview" zoomScaleNormal="100" workbookViewId="0">
      <selection activeCell="H13" sqref="H13"/>
    </sheetView>
  </sheetViews>
  <sheetFormatPr defaultColWidth="9" defaultRowHeight="13.5" outlineLevelCol="4"/>
  <cols>
    <col min="1" max="1" width="69.6333333333333" style="288" customWidth="1"/>
    <col min="2" max="2" width="45.6333333333333" customWidth="1"/>
    <col min="3" max="4" width="16.6333333333333" hidden="1" customWidth="1"/>
    <col min="5" max="5" width="9" hidden="1" customWidth="1"/>
  </cols>
  <sheetData>
    <row r="1" s="287" customFormat="1" ht="45" customHeight="1" spans="1:4">
      <c r="A1" s="441" t="s">
        <v>1112</v>
      </c>
      <c r="B1" s="441"/>
      <c r="C1" s="441"/>
      <c r="D1" s="441"/>
    </row>
    <row r="2" ht="20.1" customHeight="1" spans="1:4">
      <c r="A2" s="291"/>
      <c r="B2" s="431" t="s">
        <v>2</v>
      </c>
      <c r="C2" s="442"/>
      <c r="D2" s="442" t="s">
        <v>2</v>
      </c>
    </row>
    <row r="3" ht="45" customHeight="1" spans="1:5">
      <c r="A3" s="192" t="s">
        <v>1113</v>
      </c>
      <c r="B3" s="98" t="s">
        <v>6</v>
      </c>
      <c r="C3" s="443" t="s">
        <v>1114</v>
      </c>
      <c r="D3" s="98" t="s">
        <v>1115</v>
      </c>
      <c r="E3" s="444" t="s">
        <v>8</v>
      </c>
    </row>
    <row r="4" ht="36" customHeight="1" spans="1:5">
      <c r="A4" s="445" t="s">
        <v>1116</v>
      </c>
      <c r="B4" s="115"/>
      <c r="C4" s="446">
        <f>SUM(C5:C5)</f>
        <v>0</v>
      </c>
      <c r="D4" s="447">
        <f>SUM(D5:D5)</f>
        <v>0</v>
      </c>
      <c r="E4" s="300" t="str">
        <f>IF(A4&lt;&gt;"",IF(SUM(B4:D4)&lt;&gt;0,"是","否"),"是")</f>
        <v>否</v>
      </c>
    </row>
    <row r="5" ht="36" customHeight="1" spans="1:5">
      <c r="A5" s="448" t="s">
        <v>1117</v>
      </c>
      <c r="B5" s="117"/>
      <c r="C5" s="449"/>
      <c r="D5" s="450"/>
      <c r="E5" s="300" t="str">
        <f>IF(A5&lt;&gt;"",IF(SUM(B5:D5)&lt;&gt;0,"是","否"),"是")</f>
        <v>否</v>
      </c>
    </row>
    <row r="6" ht="36" customHeight="1" spans="1:5">
      <c r="A6" s="445" t="s">
        <v>1118</v>
      </c>
      <c r="B6" s="117"/>
      <c r="C6" s="449">
        <v>64164</v>
      </c>
      <c r="D6" s="450"/>
      <c r="E6" s="300" t="str">
        <f>IF(A6&lt;&gt;"",IF(SUM(B6:D6)&lt;&gt;0,"是","否"),"是")</f>
        <v>是</v>
      </c>
    </row>
    <row r="7" ht="36" customHeight="1" spans="1:5">
      <c r="A7" s="448" t="s">
        <v>1117</v>
      </c>
      <c r="B7" s="115"/>
      <c r="C7" s="449"/>
      <c r="D7" s="450"/>
      <c r="E7" s="300"/>
    </row>
    <row r="8" ht="36" customHeight="1" spans="1:5">
      <c r="A8" s="445" t="s">
        <v>1119</v>
      </c>
      <c r="B8" s="117"/>
      <c r="C8" s="449">
        <v>2293</v>
      </c>
      <c r="D8" s="450"/>
      <c r="E8" s="300" t="str">
        <f>IF(A8&lt;&gt;"",IF(SUM(B8:D8)&lt;&gt;0,"是","否"),"是")</f>
        <v>是</v>
      </c>
    </row>
    <row r="9" ht="36" customHeight="1" spans="1:5">
      <c r="A9" s="448" t="s">
        <v>1117</v>
      </c>
      <c r="B9" s="117"/>
      <c r="C9" s="449"/>
      <c r="D9" s="450"/>
      <c r="E9" s="300"/>
    </row>
    <row r="10" ht="36" customHeight="1" spans="1:5">
      <c r="A10" s="445" t="s">
        <v>1120</v>
      </c>
      <c r="B10" s="117"/>
      <c r="C10" s="449">
        <v>9600</v>
      </c>
      <c r="D10" s="450"/>
      <c r="E10" s="300" t="str">
        <f>IF(A10&lt;&gt;"",IF(SUM(B10:D10)&lt;&gt;0,"是","否"),"是")</f>
        <v>是</v>
      </c>
    </row>
    <row r="11" ht="36" customHeight="1" spans="1:5">
      <c r="A11" s="448" t="s">
        <v>1117</v>
      </c>
      <c r="B11" s="117"/>
      <c r="C11" s="449"/>
      <c r="D11" s="450"/>
      <c r="E11" s="300"/>
    </row>
    <row r="12" ht="36" customHeight="1" spans="1:5">
      <c r="A12" s="445" t="s">
        <v>1121</v>
      </c>
      <c r="B12" s="117"/>
      <c r="C12" s="449">
        <v>280</v>
      </c>
      <c r="D12" s="450"/>
      <c r="E12" s="300" t="str">
        <f>IF(A12&lt;&gt;"",IF(SUM(B12:D12)&lt;&gt;0,"是","否"),"是")</f>
        <v>是</v>
      </c>
    </row>
    <row r="13" ht="36" customHeight="1" spans="1:5">
      <c r="A13" s="448" t="s">
        <v>1117</v>
      </c>
      <c r="B13" s="117"/>
      <c r="C13" s="449"/>
      <c r="D13" s="450"/>
      <c r="E13" s="300"/>
    </row>
    <row r="14" ht="36" customHeight="1" spans="1:5">
      <c r="A14" s="445" t="s">
        <v>1122</v>
      </c>
      <c r="B14" s="117"/>
      <c r="C14" s="449">
        <v>83870</v>
      </c>
      <c r="D14" s="450"/>
      <c r="E14" s="300" t="str">
        <f>IF(A14&lt;&gt;"",IF(SUM(B14:D14)&lt;&gt;0,"是","否"),"是")</f>
        <v>是</v>
      </c>
    </row>
    <row r="15" ht="36" customHeight="1" spans="1:5">
      <c r="A15" s="448" t="s">
        <v>1117</v>
      </c>
      <c r="B15" s="117"/>
      <c r="C15" s="449"/>
      <c r="D15" s="450"/>
      <c r="E15" s="300"/>
    </row>
    <row r="16" ht="36" customHeight="1" spans="1:5">
      <c r="A16" s="445" t="s">
        <v>1123</v>
      </c>
      <c r="B16" s="117"/>
      <c r="C16" s="449">
        <v>413</v>
      </c>
      <c r="D16" s="450"/>
      <c r="E16" s="300" t="str">
        <f>IF(A16&lt;&gt;"",IF(SUM(B16:D16)&lt;&gt;0,"是","否"),"是")</f>
        <v>是</v>
      </c>
    </row>
    <row r="17" ht="36" customHeight="1" spans="1:5">
      <c r="A17" s="448" t="s">
        <v>1117</v>
      </c>
      <c r="B17" s="117"/>
      <c r="C17" s="449"/>
      <c r="D17" s="450"/>
      <c r="E17" s="300"/>
    </row>
    <row r="18" ht="36" customHeight="1" spans="1:5">
      <c r="A18" s="445" t="s">
        <v>1124</v>
      </c>
      <c r="B18" s="117"/>
      <c r="C18" s="449">
        <v>60</v>
      </c>
      <c r="D18" s="450"/>
      <c r="E18" s="300" t="str">
        <f>IF(A18&lt;&gt;"",IF(SUM(B18:D18)&lt;&gt;0,"是","否"),"是")</f>
        <v>是</v>
      </c>
    </row>
    <row r="19" ht="36" customHeight="1" spans="1:5">
      <c r="A19" s="448" t="s">
        <v>1117</v>
      </c>
      <c r="B19" s="117"/>
      <c r="C19" s="449"/>
      <c r="D19" s="450"/>
      <c r="E19" s="300"/>
    </row>
    <row r="20" ht="36" customHeight="1" spans="1:5">
      <c r="A20" s="445" t="s">
        <v>1125</v>
      </c>
      <c r="B20" s="117"/>
      <c r="C20" s="449">
        <v>4418</v>
      </c>
      <c r="D20" s="450"/>
      <c r="E20" s="300" t="str">
        <f>IF(A20&lt;&gt;"",IF(SUM(B20:D20)&lt;&gt;0,"是","否"),"是")</f>
        <v>是</v>
      </c>
    </row>
    <row r="21" ht="36" customHeight="1" spans="1:5">
      <c r="A21" s="448" t="s">
        <v>1117</v>
      </c>
      <c r="B21" s="117"/>
      <c r="C21" s="446"/>
      <c r="D21" s="447"/>
      <c r="E21" s="300"/>
    </row>
    <row r="22" ht="36" customHeight="1" spans="1:5">
      <c r="A22" s="445" t="s">
        <v>1126</v>
      </c>
      <c r="B22" s="117"/>
      <c r="C22" s="449"/>
      <c r="D22" s="450"/>
      <c r="E22" s="300" t="str">
        <f>IF(A22&lt;&gt;"",IF(SUM(B22:D22)&lt;&gt;0,"是","否"),"是")</f>
        <v>否</v>
      </c>
    </row>
    <row r="23" ht="36" customHeight="1" spans="1:5">
      <c r="A23" s="448" t="s">
        <v>1117</v>
      </c>
      <c r="B23" s="117"/>
      <c r="C23" s="449"/>
      <c r="D23" s="450"/>
      <c r="E23" s="300"/>
    </row>
    <row r="24" ht="36" customHeight="1" spans="1:5">
      <c r="A24" s="445" t="s">
        <v>1127</v>
      </c>
      <c r="B24" s="117"/>
      <c r="C24" s="449"/>
      <c r="D24" s="450"/>
      <c r="E24" s="300" t="str">
        <f>IF(A24&lt;&gt;"",IF(SUM(B24:D24)&lt;&gt;0,"是","否"),"是")</f>
        <v>否</v>
      </c>
    </row>
    <row r="25" ht="36" customHeight="1" spans="1:5">
      <c r="A25" s="448" t="s">
        <v>1117</v>
      </c>
      <c r="B25" s="117"/>
      <c r="C25" s="449"/>
      <c r="D25" s="450"/>
      <c r="E25" s="300"/>
    </row>
    <row r="26" ht="36" customHeight="1" spans="1:5">
      <c r="A26" s="445" t="s">
        <v>1128</v>
      </c>
      <c r="B26" s="117"/>
      <c r="C26" s="449"/>
      <c r="D26" s="450">
        <v>5000</v>
      </c>
      <c r="E26" s="300" t="str">
        <f>IF(A26&lt;&gt;"",IF(SUM(B26:D26)&lt;&gt;0,"是","否"),"是")</f>
        <v>是</v>
      </c>
    </row>
    <row r="27" ht="36" customHeight="1" spans="1:5">
      <c r="A27" s="448" t="s">
        <v>1117</v>
      </c>
      <c r="B27" s="117"/>
      <c r="C27" s="449"/>
      <c r="D27" s="450"/>
      <c r="E27" s="300"/>
    </row>
    <row r="28" ht="36" customHeight="1" spans="1:5">
      <c r="A28" s="445" t="s">
        <v>1129</v>
      </c>
      <c r="B28" s="117"/>
      <c r="C28" s="449">
        <v>3800</v>
      </c>
      <c r="D28" s="450"/>
      <c r="E28" s="300" t="str">
        <f>IF(A28&lt;&gt;"",IF(SUM(B28:D28)&lt;&gt;0,"是","否"),"是")</f>
        <v>是</v>
      </c>
    </row>
    <row r="29" ht="36" customHeight="1" spans="1:5">
      <c r="A29" s="448" t="s">
        <v>1117</v>
      </c>
      <c r="B29" s="117"/>
      <c r="C29" s="449"/>
      <c r="D29" s="450"/>
      <c r="E29" s="300"/>
    </row>
    <row r="30" ht="36" customHeight="1" spans="1:5">
      <c r="A30" s="445" t="s">
        <v>1130</v>
      </c>
      <c r="B30" s="117"/>
      <c r="C30" s="449">
        <v>1257</v>
      </c>
      <c r="D30" s="450"/>
      <c r="E30" s="300" t="str">
        <f>IF(A30&lt;&gt;"",IF(SUM(B30:D30)&lt;&gt;0,"是","否"),"是")</f>
        <v>是</v>
      </c>
    </row>
    <row r="31" ht="36" customHeight="1" spans="1:5">
      <c r="A31" s="448" t="s">
        <v>1117</v>
      </c>
      <c r="B31" s="117"/>
      <c r="C31" s="449"/>
      <c r="D31" s="450"/>
      <c r="E31" s="300"/>
    </row>
    <row r="32" ht="36" customHeight="1" spans="1:5">
      <c r="A32" s="445" t="s">
        <v>1131</v>
      </c>
      <c r="B32" s="117"/>
      <c r="C32" s="449">
        <v>2163</v>
      </c>
      <c r="D32" s="450"/>
      <c r="E32" s="300" t="str">
        <f>IF(A32&lt;&gt;"",IF(SUM(B32:D32)&lt;&gt;0,"是","否"),"是")</f>
        <v>是</v>
      </c>
    </row>
    <row r="33" ht="36" customHeight="1" spans="1:5">
      <c r="A33" s="448" t="s">
        <v>1117</v>
      </c>
      <c r="B33" s="117"/>
      <c r="C33" s="449"/>
      <c r="D33" s="450"/>
      <c r="E33" s="300"/>
    </row>
    <row r="34" ht="36" customHeight="1" spans="1:5">
      <c r="A34" s="445" t="s">
        <v>1132</v>
      </c>
      <c r="B34" s="117"/>
      <c r="E34" s="300" t="str">
        <f>IF(A34&lt;&gt;"",IF(SUM(B34:D34)&lt;&gt;0,"是","否"),"是")</f>
        <v>否</v>
      </c>
    </row>
    <row r="35" ht="36" customHeight="1" spans="1:5">
      <c r="A35" s="448" t="s">
        <v>1117</v>
      </c>
      <c r="B35" s="117"/>
      <c r="E35" s="300"/>
    </row>
    <row r="36" ht="36" customHeight="1" spans="1:5">
      <c r="A36" s="445" t="s">
        <v>1133</v>
      </c>
      <c r="B36" s="117"/>
      <c r="E36" s="300" t="str">
        <f>IF(A36&lt;&gt;"",IF(SUM(B36:D36)&lt;&gt;0,"是","否"),"是")</f>
        <v>否</v>
      </c>
    </row>
    <row r="37" ht="36" customHeight="1" spans="1:5">
      <c r="A37" s="448" t="s">
        <v>1117</v>
      </c>
      <c r="B37" s="117"/>
      <c r="E37" s="300"/>
    </row>
    <row r="38" ht="36" customHeight="1" spans="1:5">
      <c r="A38" s="445" t="s">
        <v>1134</v>
      </c>
      <c r="B38" s="117"/>
      <c r="E38" s="300" t="str">
        <f>IF(A38&lt;&gt;"",IF(SUM(B38:D38)&lt;&gt;0,"是","否"),"是")</f>
        <v>否</v>
      </c>
    </row>
    <row r="39" ht="36" customHeight="1" spans="1:5">
      <c r="A39" s="448" t="s">
        <v>1117</v>
      </c>
      <c r="B39" s="117"/>
      <c r="E39" s="300"/>
    </row>
    <row r="40" ht="36" customHeight="1" spans="1:5">
      <c r="A40" s="445" t="s">
        <v>1135</v>
      </c>
      <c r="B40" s="117"/>
      <c r="E40" s="300" t="str">
        <f>IF(A40&lt;&gt;"",IF(SUM(B40:D40)&lt;&gt;0,"是","否"),"是")</f>
        <v>否</v>
      </c>
    </row>
    <row r="41" ht="36" customHeight="1" spans="1:5">
      <c r="A41" s="448" t="s">
        <v>1117</v>
      </c>
      <c r="B41" s="117"/>
      <c r="E41" s="300"/>
    </row>
    <row r="42" ht="36" customHeight="1" spans="1:5">
      <c r="A42" s="451" t="s">
        <v>1136</v>
      </c>
      <c r="B42" s="117"/>
      <c r="E42" s="300" t="str">
        <f>IF(A42&lt;&gt;"",IF(SUM(B42:D42)&lt;&gt;0,"是","否"),"是")</f>
        <v>否</v>
      </c>
    </row>
    <row r="45" spans="1:1">
      <c r="A45" s="288" t="s">
        <v>1137</v>
      </c>
    </row>
  </sheetData>
  <autoFilter xmlns:etc="http://www.wps.cn/officeDocument/2017/etCustomData" ref="A3:E42"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tint="-0.15"/>
  </sheetPr>
  <dimension ref="A1:F25"/>
  <sheetViews>
    <sheetView showGridLines="0" showZeros="0" view="pageBreakPreview" zoomScaleNormal="85" workbookViewId="0">
      <selection activeCell="F6" sqref="F6"/>
    </sheetView>
  </sheetViews>
  <sheetFormatPr defaultColWidth="9" defaultRowHeight="14.25" outlineLevelCol="5"/>
  <cols>
    <col min="1" max="1" width="43.6333333333333" style="178" customWidth="1"/>
    <col min="2" max="2" width="20.6333333333333" style="180" customWidth="1"/>
    <col min="3" max="3" width="20.6333333333333" style="178" customWidth="1"/>
    <col min="4" max="4" width="20" style="369" customWidth="1"/>
    <col min="5" max="5" width="12.6333333333333" style="178"/>
    <col min="6" max="16377" width="9" style="178"/>
    <col min="16378" max="16379" width="35.6333333333333" style="178"/>
    <col min="16380" max="16384" width="9" style="178"/>
  </cols>
  <sheetData>
    <row r="1" ht="45" customHeight="1" spans="1:4">
      <c r="A1" s="183" t="s">
        <v>1138</v>
      </c>
      <c r="B1" s="183"/>
      <c r="C1" s="183"/>
      <c r="D1" s="183"/>
    </row>
    <row r="2" ht="20.1" customHeight="1" spans="1:4">
      <c r="A2" s="184"/>
      <c r="B2" s="184"/>
      <c r="C2" s="430"/>
      <c r="D2" s="431" t="s">
        <v>2</v>
      </c>
    </row>
    <row r="3" s="179" customFormat="1" ht="45" customHeight="1" spans="1:4">
      <c r="A3" s="186" t="s">
        <v>1139</v>
      </c>
      <c r="B3" s="186" t="s">
        <v>1136</v>
      </c>
      <c r="C3" s="432" t="s">
        <v>1140</v>
      </c>
      <c r="D3" s="432" t="s">
        <v>1141</v>
      </c>
    </row>
    <row r="4" ht="36" customHeight="1" spans="1:4">
      <c r="A4" s="433" t="s">
        <v>1142</v>
      </c>
      <c r="B4" s="434"/>
      <c r="C4" s="434"/>
      <c r="D4" s="434"/>
    </row>
    <row r="5" ht="36" customHeight="1" spans="1:6">
      <c r="A5" s="435" t="s">
        <v>1143</v>
      </c>
      <c r="B5" s="188"/>
      <c r="C5" s="188"/>
      <c r="D5" s="436"/>
      <c r="F5" s="178" t="s">
        <v>1144</v>
      </c>
    </row>
    <row r="6" ht="36" customHeight="1" spans="1:4">
      <c r="A6" s="435" t="s">
        <v>1145</v>
      </c>
      <c r="B6" s="188"/>
      <c r="C6" s="188"/>
      <c r="D6" s="436"/>
    </row>
    <row r="7" ht="36" customHeight="1" spans="1:4">
      <c r="A7" s="435" t="s">
        <v>1146</v>
      </c>
      <c r="B7" s="188"/>
      <c r="C7" s="188"/>
      <c r="D7" s="436"/>
    </row>
    <row r="8" ht="36" customHeight="1" spans="1:4">
      <c r="A8" s="435" t="s">
        <v>1147</v>
      </c>
      <c r="B8" s="188"/>
      <c r="C8" s="188"/>
      <c r="D8" s="436"/>
    </row>
    <row r="9" ht="36" customHeight="1" spans="1:4">
      <c r="A9" s="435" t="s">
        <v>1148</v>
      </c>
      <c r="B9" s="188"/>
      <c r="C9" s="188"/>
      <c r="D9" s="436"/>
    </row>
    <row r="10" ht="36" customHeight="1" spans="1:4">
      <c r="A10" s="435" t="s">
        <v>1149</v>
      </c>
      <c r="B10" s="188"/>
      <c r="C10" s="188"/>
      <c r="D10" s="436"/>
    </row>
    <row r="11" ht="36" customHeight="1" spans="1:4">
      <c r="A11" s="435" t="s">
        <v>1150</v>
      </c>
      <c r="B11" s="188"/>
      <c r="C11" s="188"/>
      <c r="D11" s="436"/>
    </row>
    <row r="12" ht="36" customHeight="1" spans="1:4">
      <c r="A12" s="435" t="s">
        <v>1151</v>
      </c>
      <c r="B12" s="188"/>
      <c r="C12" s="188"/>
      <c r="D12" s="436"/>
    </row>
    <row r="13" ht="36" customHeight="1" spans="1:4">
      <c r="A13" s="435" t="s">
        <v>1152</v>
      </c>
      <c r="B13" s="188"/>
      <c r="C13" s="188"/>
      <c r="D13" s="436"/>
    </row>
    <row r="14" ht="36" customHeight="1" spans="1:4">
      <c r="A14" s="435" t="s">
        <v>1153</v>
      </c>
      <c r="B14" s="188"/>
      <c r="C14" s="188"/>
      <c r="D14" s="436"/>
    </row>
    <row r="15" ht="36" customHeight="1" spans="1:4">
      <c r="A15" s="435" t="s">
        <v>1154</v>
      </c>
      <c r="B15" s="188"/>
      <c r="C15" s="188"/>
      <c r="D15" s="436"/>
    </row>
    <row r="16" ht="36" customHeight="1" spans="1:4">
      <c r="A16" s="435" t="s">
        <v>1155</v>
      </c>
      <c r="B16" s="188"/>
      <c r="C16" s="188"/>
      <c r="D16" s="436"/>
    </row>
    <row r="17" ht="36" customHeight="1" spans="1:4">
      <c r="A17" s="435" t="s">
        <v>1156</v>
      </c>
      <c r="B17" s="188"/>
      <c r="C17" s="188"/>
      <c r="D17" s="436"/>
    </row>
    <row r="18" ht="36" customHeight="1" spans="1:4">
      <c r="A18" s="435" t="s">
        <v>1157</v>
      </c>
      <c r="B18" s="188"/>
      <c r="C18" s="188"/>
      <c r="D18" s="436"/>
    </row>
    <row r="19" ht="36" customHeight="1" spans="1:4">
      <c r="A19" s="435" t="s">
        <v>1158</v>
      </c>
      <c r="B19" s="188"/>
      <c r="C19" s="188"/>
      <c r="D19" s="436"/>
    </row>
    <row r="20" ht="36" customHeight="1" spans="1:4">
      <c r="A20" s="435" t="s">
        <v>1159</v>
      </c>
      <c r="B20" s="188"/>
      <c r="C20" s="188"/>
      <c r="D20" s="436"/>
    </row>
    <row r="21" ht="36" customHeight="1" spans="1:4">
      <c r="A21" s="433" t="s">
        <v>1160</v>
      </c>
      <c r="B21" s="434"/>
      <c r="C21" s="434"/>
      <c r="D21" s="434"/>
    </row>
    <row r="22" spans="2:4">
      <c r="B22" s="437"/>
      <c r="C22" s="438"/>
      <c r="D22" s="439"/>
    </row>
    <row r="23" spans="3:3">
      <c r="C23" s="440"/>
    </row>
    <row r="24" spans="1:3">
      <c r="A24" s="178" t="s">
        <v>1161</v>
      </c>
      <c r="C24" s="440"/>
    </row>
    <row r="25" spans="3:3">
      <c r="C25" s="440"/>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E11"/>
  <sheetViews>
    <sheetView workbookViewId="0">
      <selection activeCell="D12" sqref="D12"/>
    </sheetView>
  </sheetViews>
  <sheetFormatPr defaultColWidth="9" defaultRowHeight="13.5" outlineLevelCol="4"/>
  <cols>
    <col min="1" max="1" width="37.75" style="396" customWidth="1"/>
    <col min="2" max="2" width="22" style="396" customWidth="1"/>
    <col min="3" max="4" width="23.8833333333333" style="396" customWidth="1"/>
    <col min="5" max="5" width="24.5" style="396" customWidth="1"/>
    <col min="6" max="248" width="9" style="396"/>
    <col min="249" max="16384" width="9" style="1"/>
  </cols>
  <sheetData>
    <row r="1" s="396" customFormat="1" ht="40.5" customHeight="1" spans="1:5">
      <c r="A1" s="398" t="s">
        <v>1162</v>
      </c>
      <c r="B1" s="398"/>
      <c r="C1" s="398"/>
      <c r="D1" s="398"/>
      <c r="E1" s="398"/>
    </row>
    <row r="2" s="396" customFormat="1" ht="17" customHeight="1" spans="1:5">
      <c r="A2" s="418"/>
      <c r="B2" s="418"/>
      <c r="C2" s="418"/>
      <c r="D2" s="419"/>
      <c r="E2" s="420" t="s">
        <v>2</v>
      </c>
    </row>
    <row r="3" s="1" customFormat="1" ht="24.95" customHeight="1" spans="1:5">
      <c r="A3" s="421" t="s">
        <v>4</v>
      </c>
      <c r="B3" s="421" t="s">
        <v>130</v>
      </c>
      <c r="C3" s="421" t="s">
        <v>6</v>
      </c>
      <c r="D3" s="422" t="s">
        <v>1163</v>
      </c>
      <c r="E3" s="423"/>
    </row>
    <row r="4" s="1" customFormat="1" ht="24.95" customHeight="1" spans="1:5">
      <c r="A4" s="424"/>
      <c r="B4" s="424"/>
      <c r="C4" s="424"/>
      <c r="D4" s="186" t="s">
        <v>1164</v>
      </c>
      <c r="E4" s="186" t="s">
        <v>1165</v>
      </c>
    </row>
    <row r="5" s="396" customFormat="1" ht="35" customHeight="1" spans="1:5">
      <c r="A5" s="425" t="s">
        <v>1136</v>
      </c>
      <c r="B5" s="426">
        <f>B6+B7+B8</f>
        <v>310.4</v>
      </c>
      <c r="C5" s="426">
        <f>C6+C7+C8</f>
        <v>309</v>
      </c>
      <c r="D5" s="426">
        <f>C5-B5</f>
        <v>-1.39999999999998</v>
      </c>
      <c r="E5" s="427">
        <f>D5/B5</f>
        <v>-0.0045</v>
      </c>
    </row>
    <row r="6" s="396" customFormat="1" ht="35" customHeight="1" spans="1:5">
      <c r="A6" s="167" t="s">
        <v>1166</v>
      </c>
      <c r="B6" s="428">
        <v>53.35</v>
      </c>
      <c r="C6" s="428">
        <v>53</v>
      </c>
      <c r="D6" s="428">
        <f>C6-B6</f>
        <v>-0.350000000000001</v>
      </c>
      <c r="E6" s="427">
        <f>D6/B6</f>
        <v>-0.0066</v>
      </c>
    </row>
    <row r="7" s="396" customFormat="1" ht="35" customHeight="1" spans="1:5">
      <c r="A7" s="167" t="s">
        <v>1167</v>
      </c>
      <c r="B7" s="428">
        <v>88.27</v>
      </c>
      <c r="C7" s="428">
        <v>88</v>
      </c>
      <c r="D7" s="428">
        <f>C7-B7</f>
        <v>-0.269999999999996</v>
      </c>
      <c r="E7" s="427">
        <f>D7/B7</f>
        <v>-0.0031</v>
      </c>
    </row>
    <row r="8" s="396" customFormat="1" ht="35" customHeight="1" spans="1:5">
      <c r="A8" s="167" t="s">
        <v>1168</v>
      </c>
      <c r="B8" s="428">
        <v>168.78</v>
      </c>
      <c r="C8" s="428">
        <v>168</v>
      </c>
      <c r="D8" s="428">
        <f>C8-B8</f>
        <v>-0.780000000000001</v>
      </c>
      <c r="E8" s="427">
        <f>D8/B8</f>
        <v>-0.0046</v>
      </c>
    </row>
    <row r="9" s="396" customFormat="1" ht="35" customHeight="1" spans="1:5">
      <c r="A9" s="171" t="s">
        <v>1169</v>
      </c>
      <c r="B9" s="428"/>
      <c r="C9" s="428"/>
      <c r="D9" s="428"/>
      <c r="E9" s="428"/>
    </row>
    <row r="10" s="396" customFormat="1" ht="35" customHeight="1" spans="1:5">
      <c r="A10" s="171" t="s">
        <v>1170</v>
      </c>
      <c r="B10" s="428">
        <v>166.78</v>
      </c>
      <c r="C10" s="428">
        <v>168</v>
      </c>
      <c r="D10" s="428">
        <v>-0.78</v>
      </c>
      <c r="E10" s="427">
        <v>-0.0046</v>
      </c>
    </row>
    <row r="11" s="396" customFormat="1" ht="242" customHeight="1" spans="1:5">
      <c r="A11" s="429" t="s">
        <v>1171</v>
      </c>
      <c r="B11" s="429"/>
      <c r="C11" s="429"/>
      <c r="D11" s="429"/>
      <c r="E11" s="429"/>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FF00"/>
  </sheetPr>
  <dimension ref="A1:F56"/>
  <sheetViews>
    <sheetView showGridLines="0" showZeros="0" view="pageBreakPreview" zoomScaleNormal="115" topLeftCell="B1" workbookViewId="0">
      <selection activeCell="B2" sqref="B$1:E$1048576"/>
    </sheetView>
  </sheetViews>
  <sheetFormatPr defaultColWidth="9" defaultRowHeight="14.25" outlineLevelCol="5"/>
  <cols>
    <col min="1" max="1" width="20.6333333333333" style="178" hidden="1" customWidth="1"/>
    <col min="2" max="2" width="50.75" style="178" customWidth="1"/>
    <col min="3" max="4" width="20.6333333333333" style="178" customWidth="1"/>
    <col min="5" max="5" width="20.6333333333333" style="369" customWidth="1"/>
    <col min="6" max="6" width="3.75" style="178" hidden="1" customWidth="1"/>
    <col min="7" max="16357" width="9" style="178"/>
    <col min="16358" max="16358" width="45.6333333333333" style="178"/>
    <col min="16359" max="16384" width="9" style="178"/>
  </cols>
  <sheetData>
    <row r="1" s="396" customFormat="1" ht="40.5" customHeight="1" spans="1:5">
      <c r="A1" s="398" t="s">
        <v>1172</v>
      </c>
      <c r="B1" s="398"/>
      <c r="C1" s="398"/>
      <c r="D1" s="398"/>
      <c r="E1" s="398"/>
    </row>
    <row r="2" s="367" customFormat="1" ht="20.1" customHeight="1" spans="1:6">
      <c r="A2" s="370"/>
      <c r="B2" s="371"/>
      <c r="C2" s="372"/>
      <c r="D2" s="371"/>
      <c r="E2" s="373" t="s">
        <v>2</v>
      </c>
      <c r="F2" s="370"/>
    </row>
    <row r="3" s="368" customFormat="1" ht="45" customHeight="1" spans="1:6">
      <c r="A3" s="374" t="s">
        <v>3</v>
      </c>
      <c r="B3" s="375" t="s">
        <v>4</v>
      </c>
      <c r="C3" s="198" t="s">
        <v>5</v>
      </c>
      <c r="D3" s="198" t="s">
        <v>6</v>
      </c>
      <c r="E3" s="198" t="s">
        <v>7</v>
      </c>
      <c r="F3" s="376" t="s">
        <v>8</v>
      </c>
    </row>
    <row r="4" s="368" customFormat="1" ht="36" customHeight="1" spans="1:6">
      <c r="A4" s="330" t="s">
        <v>1173</v>
      </c>
      <c r="B4" s="325" t="s">
        <v>1174</v>
      </c>
      <c r="C4" s="377">
        <f>IFERROR(VLOOKUP(A4,'[3]56经开区'!$A$4:$C$27,3,0),"")</f>
        <v>0</v>
      </c>
      <c r="D4" s="377">
        <f>IFERROR(VLOOKUP(A4,'[3]56经开区'!$A$4:$D$27,4,0),"")</f>
        <v>0</v>
      </c>
      <c r="E4" s="338">
        <f>IF(C4&lt;0,"",IFERROR(D4/C4-1,0))</f>
        <v>0</v>
      </c>
      <c r="F4" s="378" t="str">
        <f t="shared" ref="F4:F37" si="0">IF(LEN(A4)=7,"是",IF(B4&lt;&gt;"",IF(SUM(C4:D4)&lt;&gt;0,"是","否"),"是"))</f>
        <v>是</v>
      </c>
    </row>
    <row r="5" ht="36" customHeight="1" spans="1:6">
      <c r="A5" s="330" t="s">
        <v>1175</v>
      </c>
      <c r="B5" s="325" t="s">
        <v>1176</v>
      </c>
      <c r="C5" s="377" t="str">
        <f>IFERROR(VLOOKUP(A5,'[3]56经开区'!$A$4:$C$27,3,0),"")</f>
        <v/>
      </c>
      <c r="D5" s="377" t="str">
        <f>IFERROR(VLOOKUP(A5,'[3]56经开区'!$A$4:$D$27,4,0),"")</f>
        <v/>
      </c>
      <c r="E5" s="338">
        <f t="shared" ref="E5:E10" si="1">IF(C5&lt;0,"",IFERROR(D5/C5-1,0))</f>
        <v>0</v>
      </c>
      <c r="F5" s="378" t="str">
        <f t="shared" si="0"/>
        <v>是</v>
      </c>
    </row>
    <row r="6" ht="36" customHeight="1" spans="1:6">
      <c r="A6" s="330" t="s">
        <v>1177</v>
      </c>
      <c r="B6" s="325" t="s">
        <v>1178</v>
      </c>
      <c r="C6" s="377" t="str">
        <f>IFERROR(VLOOKUP(A6,'[3]56经开区'!$A$4:$C$27,3,0),"")</f>
        <v/>
      </c>
      <c r="D6" s="377" t="str">
        <f>IFERROR(VLOOKUP(A6,'[3]56经开区'!$A$4:$D$27,4,0),"")</f>
        <v/>
      </c>
      <c r="E6" s="338">
        <f t="shared" si="1"/>
        <v>0</v>
      </c>
      <c r="F6" s="378" t="str">
        <f t="shared" si="0"/>
        <v>是</v>
      </c>
    </row>
    <row r="7" ht="36" customHeight="1" spans="1:6">
      <c r="A7" s="330" t="s">
        <v>1179</v>
      </c>
      <c r="B7" s="325" t="s">
        <v>1180</v>
      </c>
      <c r="C7" s="377">
        <f>IFERROR(VLOOKUP(A7,'[3]56经开区'!$A$4:$C$27,3,0),"")</f>
        <v>0</v>
      </c>
      <c r="D7" s="377">
        <f>IFERROR(VLOOKUP(A7,'[3]56经开区'!$A$4:$D$27,4,0),"")</f>
        <v>0</v>
      </c>
      <c r="E7" s="338">
        <f t="shared" si="1"/>
        <v>0</v>
      </c>
      <c r="F7" s="378" t="str">
        <f t="shared" si="0"/>
        <v>是</v>
      </c>
    </row>
    <row r="8" ht="36" customHeight="1" spans="1:6">
      <c r="A8" s="330" t="s">
        <v>1181</v>
      </c>
      <c r="B8" s="325" t="s">
        <v>1182</v>
      </c>
      <c r="C8" s="377">
        <f>IFERROR(VLOOKUP(A8,'[3]56经开区'!$A$4:$C$27,3,0),"")</f>
        <v>0</v>
      </c>
      <c r="D8" s="377">
        <f>IFERROR(VLOOKUP(A8,'[3]56经开区'!$A$4:$D$27,4,0),"")</f>
        <v>0</v>
      </c>
      <c r="E8" s="338">
        <f t="shared" si="1"/>
        <v>0</v>
      </c>
      <c r="F8" s="378" t="str">
        <f t="shared" si="0"/>
        <v>是</v>
      </c>
    </row>
    <row r="9" ht="36" customHeight="1" spans="1:6">
      <c r="A9" s="330" t="s">
        <v>1183</v>
      </c>
      <c r="B9" s="325" t="s">
        <v>1184</v>
      </c>
      <c r="C9" s="377">
        <f>IFERROR(VLOOKUP(A9,'[3]56经开区'!$A$4:$C$27,3,0),"")</f>
        <v>0</v>
      </c>
      <c r="D9" s="377">
        <f>IFERROR(VLOOKUP(A9,'[3]56经开区'!$A$4:$D$27,4,0),"")</f>
        <v>0</v>
      </c>
      <c r="E9" s="338">
        <f t="shared" si="1"/>
        <v>0</v>
      </c>
      <c r="F9" s="378" t="str">
        <f t="shared" si="0"/>
        <v>是</v>
      </c>
    </row>
    <row r="10" ht="36" customHeight="1" spans="1:6">
      <c r="A10" s="330" t="s">
        <v>1185</v>
      </c>
      <c r="B10" s="325" t="s">
        <v>1186</v>
      </c>
      <c r="C10" s="377">
        <f>IFERROR(VLOOKUP(A10,'[3]56经开区'!$A$4:$C$27,3,0),"")</f>
        <v>15541</v>
      </c>
      <c r="D10" s="377">
        <f>IFERROR(VLOOKUP(A10,'[3]56经开区'!$A$4:$D$27,4,0),"")</f>
        <v>35000</v>
      </c>
      <c r="E10" s="338">
        <f t="shared" si="1"/>
        <v>1.252</v>
      </c>
      <c r="F10" s="378" t="str">
        <f t="shared" si="0"/>
        <v>是</v>
      </c>
    </row>
    <row r="11" ht="18.75" spans="1:6">
      <c r="A11" s="330" t="s">
        <v>1187</v>
      </c>
      <c r="B11" s="329" t="s">
        <v>1188</v>
      </c>
      <c r="C11" s="359">
        <v>16432</v>
      </c>
      <c r="D11" s="359">
        <v>35000</v>
      </c>
      <c r="E11" s="380"/>
      <c r="F11" s="378" t="str">
        <f t="shared" si="0"/>
        <v>是</v>
      </c>
    </row>
    <row r="12" ht="18.75" spans="1:6">
      <c r="A12" s="330" t="s">
        <v>1189</v>
      </c>
      <c r="B12" s="329" t="s">
        <v>1190</v>
      </c>
      <c r="C12" s="359"/>
      <c r="D12" s="359"/>
      <c r="E12" s="380"/>
      <c r="F12" s="378" t="str">
        <f t="shared" si="0"/>
        <v>否</v>
      </c>
    </row>
    <row r="13" ht="18.75" spans="1:6">
      <c r="A13" s="330" t="s">
        <v>1191</v>
      </c>
      <c r="B13" s="329" t="s">
        <v>1192</v>
      </c>
      <c r="C13" s="359">
        <v>1810</v>
      </c>
      <c r="D13" s="359"/>
      <c r="E13" s="380"/>
      <c r="F13" s="378" t="str">
        <f t="shared" si="0"/>
        <v>是</v>
      </c>
    </row>
    <row r="14" ht="18.75" spans="1:6">
      <c r="A14" s="330" t="s">
        <v>1193</v>
      </c>
      <c r="B14" s="329" t="s">
        <v>1194</v>
      </c>
      <c r="C14" s="359">
        <v>-2701</v>
      </c>
      <c r="D14" s="359"/>
      <c r="E14" s="380"/>
      <c r="F14" s="378" t="str">
        <f t="shared" si="0"/>
        <v>是</v>
      </c>
    </row>
    <row r="15" ht="18.75" spans="1:6">
      <c r="A15" s="330" t="s">
        <v>1195</v>
      </c>
      <c r="B15" s="329" t="s">
        <v>1196</v>
      </c>
      <c r="C15" s="359"/>
      <c r="D15" s="359"/>
      <c r="E15" s="380"/>
      <c r="F15" s="378" t="str">
        <f t="shared" si="0"/>
        <v>否</v>
      </c>
    </row>
    <row r="16" ht="36" customHeight="1" spans="1:6">
      <c r="A16" s="381" t="s">
        <v>1197</v>
      </c>
      <c r="B16" s="187" t="s">
        <v>1198</v>
      </c>
      <c r="C16" s="377">
        <f>IFERROR(VLOOKUP(A16,'[3]56经开区'!$A$4:$C$27,3,0),"")</f>
        <v>0</v>
      </c>
      <c r="D16" s="377">
        <f>IFERROR(VLOOKUP(A16,'[3]56经开区'!$A$4:$D$27,4,0),"")</f>
        <v>0</v>
      </c>
      <c r="E16" s="338">
        <f>IF(C16&lt;0,"",IFERROR(D16/C16-1,0))</f>
        <v>0</v>
      </c>
      <c r="F16" s="378" t="str">
        <f t="shared" si="0"/>
        <v>是</v>
      </c>
    </row>
    <row r="17" ht="36" customHeight="1" spans="1:6">
      <c r="A17" s="381" t="s">
        <v>1199</v>
      </c>
      <c r="B17" s="187" t="s">
        <v>1200</v>
      </c>
      <c r="C17" s="377">
        <f>IFERROR(VLOOKUP(A17,'[3]56经开区'!$A$4:$C$27,3,0),"")</f>
        <v>0</v>
      </c>
      <c r="D17" s="377">
        <f>IFERROR(VLOOKUP(A17,'[3]56经开区'!$A$4:$D$27,4,0),"")</f>
        <v>0</v>
      </c>
      <c r="E17" s="338">
        <f>IF(C17&lt;0,"",IFERROR(D17/C17-1,0))</f>
        <v>0</v>
      </c>
      <c r="F17" s="378" t="str">
        <f t="shared" si="0"/>
        <v>是</v>
      </c>
    </row>
    <row r="18" ht="36" customHeight="1" spans="1:6">
      <c r="A18" s="381" t="s">
        <v>1201</v>
      </c>
      <c r="B18" s="205" t="s">
        <v>1202</v>
      </c>
      <c r="C18" s="359"/>
      <c r="D18" s="359"/>
      <c r="E18" s="380"/>
      <c r="F18" s="378" t="str">
        <f t="shared" si="0"/>
        <v>否</v>
      </c>
    </row>
    <row r="19" ht="36" customHeight="1" spans="1:6">
      <c r="A19" s="381" t="s">
        <v>1203</v>
      </c>
      <c r="B19" s="205" t="s">
        <v>1204</v>
      </c>
      <c r="C19" s="359"/>
      <c r="D19" s="359"/>
      <c r="E19" s="380"/>
      <c r="F19" s="378" t="str">
        <f t="shared" si="0"/>
        <v>否</v>
      </c>
    </row>
    <row r="20" ht="36" customHeight="1" spans="1:6">
      <c r="A20" s="381" t="s">
        <v>1205</v>
      </c>
      <c r="B20" s="187" t="s">
        <v>1206</v>
      </c>
      <c r="C20" s="377">
        <f>IFERROR(VLOOKUP(A20,'[3]56经开区'!$A$4:$C$27,3,0),"")</f>
        <v>524</v>
      </c>
      <c r="D20" s="377">
        <f>IFERROR(VLOOKUP(A20,'[3]56经开区'!$A$4:$D$27,4,0),"")</f>
        <v>500</v>
      </c>
      <c r="E20" s="338">
        <f t="shared" ref="E20:E29" si="2">IF(C20&lt;0,"",IFERROR(D20/C20-1,0))</f>
        <v>-0.046</v>
      </c>
      <c r="F20" s="378" t="str">
        <f t="shared" si="0"/>
        <v>是</v>
      </c>
    </row>
    <row r="21" ht="36" customHeight="1" spans="1:6">
      <c r="A21" s="381" t="s">
        <v>1207</v>
      </c>
      <c r="B21" s="187" t="s">
        <v>1208</v>
      </c>
      <c r="C21" s="377">
        <f>IFERROR(VLOOKUP(A21,'[3]56经开区'!$A$4:$C$27,3,0),"")</f>
        <v>0</v>
      </c>
      <c r="D21" s="377">
        <f>IFERROR(VLOOKUP(A21,'[3]56经开区'!$A$4:$D$27,4,0),"")</f>
        <v>0</v>
      </c>
      <c r="E21" s="338">
        <f t="shared" si="2"/>
        <v>0</v>
      </c>
      <c r="F21" s="378" t="str">
        <f t="shared" si="0"/>
        <v>是</v>
      </c>
    </row>
    <row r="22" ht="36" customHeight="1" spans="1:6">
      <c r="A22" s="381" t="s">
        <v>1209</v>
      </c>
      <c r="B22" s="187" t="s">
        <v>1210</v>
      </c>
      <c r="C22" s="377">
        <f>IFERROR(VLOOKUP(A22,'[3]56经开区'!$A$4:$C$27,3,0),"")</f>
        <v>0</v>
      </c>
      <c r="D22" s="377">
        <f>IFERROR(VLOOKUP(A22,'[3]56经开区'!$A$4:$D$27,4,0),"")</f>
        <v>0</v>
      </c>
      <c r="E22" s="338">
        <f t="shared" si="2"/>
        <v>0</v>
      </c>
      <c r="F22" s="378" t="str">
        <f t="shared" si="0"/>
        <v>是</v>
      </c>
    </row>
    <row r="23" ht="36" customHeight="1" spans="1:6">
      <c r="A23" s="330" t="s">
        <v>1211</v>
      </c>
      <c r="B23" s="325" t="s">
        <v>1212</v>
      </c>
      <c r="C23" s="377">
        <f>IFERROR(VLOOKUP(A23,'[3]56经开区'!$A$4:$C$27,3,0),"")</f>
        <v>0</v>
      </c>
      <c r="D23" s="377">
        <f>IFERROR(VLOOKUP(A23,'[3]56经开区'!$A$4:$D$27,4,0),"")</f>
        <v>0</v>
      </c>
      <c r="E23" s="338">
        <f t="shared" si="2"/>
        <v>0</v>
      </c>
      <c r="F23" s="378" t="str">
        <f t="shared" si="0"/>
        <v>是</v>
      </c>
    </row>
    <row r="24" ht="36" customHeight="1" spans="1:6">
      <c r="A24" s="330" t="s">
        <v>1213</v>
      </c>
      <c r="B24" s="325" t="s">
        <v>1214</v>
      </c>
      <c r="C24" s="377">
        <f>IFERROR(VLOOKUP(A24,'[3]56经开区'!$A$4:$C$27,3,0),"")</f>
        <v>5343</v>
      </c>
      <c r="D24" s="377">
        <f>IFERROR(VLOOKUP(A24,'[3]56经开区'!$A$4:$D$27,4,0),"")</f>
        <v>5000</v>
      </c>
      <c r="E24" s="338">
        <f t="shared" si="2"/>
        <v>-0.064</v>
      </c>
      <c r="F24" s="378" t="str">
        <f t="shared" si="0"/>
        <v>是</v>
      </c>
    </row>
    <row r="25" ht="36" customHeight="1" spans="1:6">
      <c r="A25" s="330" t="s">
        <v>1215</v>
      </c>
      <c r="B25" s="325" t="s">
        <v>1216</v>
      </c>
      <c r="C25" s="377">
        <f>IFERROR(VLOOKUP(A25,'[3]56经开区'!$A$4:$C$27,3,0),"")</f>
        <v>0</v>
      </c>
      <c r="D25" s="377">
        <f>IFERROR(VLOOKUP(A25,'[3]56经开区'!$A$4:$D$27,4,0),"")</f>
        <v>0</v>
      </c>
      <c r="E25" s="338">
        <f t="shared" si="2"/>
        <v>0</v>
      </c>
      <c r="F25" s="378" t="str">
        <f t="shared" si="0"/>
        <v>是</v>
      </c>
    </row>
    <row r="26" ht="36" customHeight="1" spans="1:6">
      <c r="A26" s="330" t="s">
        <v>1217</v>
      </c>
      <c r="B26" s="325" t="s">
        <v>1218</v>
      </c>
      <c r="C26" s="377">
        <f>IFERROR(VLOOKUP(A26,'[3]56经开区'!$A$4:$C$27,3,0),"")</f>
        <v>0</v>
      </c>
      <c r="D26" s="377">
        <f>IFERROR(VLOOKUP(A26,'[3]56经开区'!$A$4:$D$27,4,0),"")</f>
        <v>0</v>
      </c>
      <c r="E26" s="338">
        <f t="shared" si="2"/>
        <v>0</v>
      </c>
      <c r="F26" s="378" t="str">
        <f t="shared" si="0"/>
        <v>是</v>
      </c>
    </row>
    <row r="27" ht="36" customHeight="1" spans="1:6">
      <c r="A27" s="330" t="s">
        <v>1219</v>
      </c>
      <c r="B27" s="325" t="s">
        <v>1220</v>
      </c>
      <c r="C27" s="377">
        <f>IFERROR(VLOOKUP(A27,'[3]56经开区'!$A$4:$C$27,3,0),"")</f>
        <v>14597</v>
      </c>
      <c r="D27" s="377">
        <f>IFERROR(VLOOKUP(A27,'[3]56经开区'!$A$4:$D$27,4,0),"")</f>
        <v>14078</v>
      </c>
      <c r="E27" s="338">
        <f t="shared" si="2"/>
        <v>-0.036</v>
      </c>
      <c r="F27" s="378" t="str">
        <f t="shared" si="0"/>
        <v>是</v>
      </c>
    </row>
    <row r="28" ht="36" customHeight="1" spans="1:6">
      <c r="A28" s="330"/>
      <c r="B28" s="329"/>
      <c r="C28" s="359"/>
      <c r="D28" s="359"/>
      <c r="E28" s="338">
        <f t="shared" si="2"/>
        <v>0</v>
      </c>
      <c r="F28" s="378" t="str">
        <f t="shared" si="0"/>
        <v>是</v>
      </c>
    </row>
    <row r="29" ht="36" customHeight="1" spans="1:6">
      <c r="A29" s="349"/>
      <c r="B29" s="350" t="s">
        <v>1221</v>
      </c>
      <c r="C29" s="377">
        <f>SUBTOTAL(9,C4:C28)</f>
        <v>51546</v>
      </c>
      <c r="D29" s="377">
        <f>SUBTOTAL(9,D4:D28)</f>
        <v>89578</v>
      </c>
      <c r="E29" s="338">
        <f t="shared" si="2"/>
        <v>0.738</v>
      </c>
      <c r="F29" s="378" t="str">
        <f t="shared" si="0"/>
        <v>是</v>
      </c>
    </row>
    <row r="30" ht="36" customHeight="1" spans="1:6">
      <c r="A30" s="382">
        <v>105</v>
      </c>
      <c r="B30" s="383" t="s">
        <v>1222</v>
      </c>
      <c r="C30" s="400"/>
      <c r="D30" s="408"/>
      <c r="E30" s="411"/>
      <c r="F30" s="378" t="str">
        <f t="shared" si="0"/>
        <v>否</v>
      </c>
    </row>
    <row r="31" ht="36" customHeight="1" spans="1:6">
      <c r="A31" s="412">
        <v>110</v>
      </c>
      <c r="B31" s="413" t="s">
        <v>61</v>
      </c>
      <c r="C31" s="400">
        <f>C32+C38+C39+C40</f>
        <v>85191</v>
      </c>
      <c r="D31" s="400">
        <f>D32+D38+D39+D40</f>
        <v>20605</v>
      </c>
      <c r="E31" s="411"/>
      <c r="F31" s="378" t="str">
        <f t="shared" si="0"/>
        <v>是</v>
      </c>
    </row>
    <row r="32" ht="36" customHeight="1" spans="1:6">
      <c r="A32" s="412">
        <v>11004</v>
      </c>
      <c r="B32" s="413" t="s">
        <v>1223</v>
      </c>
      <c r="C32" s="400">
        <f>SUBTOTAL(9,C35:C37)</f>
        <v>23711</v>
      </c>
      <c r="D32" s="400">
        <f>SUBTOTAL(9,D35:D37)</f>
        <v>121</v>
      </c>
      <c r="E32" s="411"/>
      <c r="F32" s="378" t="str">
        <f t="shared" si="0"/>
        <v>是</v>
      </c>
    </row>
    <row r="33" ht="36" customHeight="1" spans="1:6">
      <c r="A33" s="388">
        <v>1100402</v>
      </c>
      <c r="B33" s="414" t="s">
        <v>1224</v>
      </c>
      <c r="C33" s="407"/>
      <c r="D33" s="341"/>
      <c r="E33" s="415"/>
      <c r="F33" s="378" t="str">
        <f t="shared" si="0"/>
        <v>是</v>
      </c>
    </row>
    <row r="34" ht="36" customHeight="1" spans="1:6">
      <c r="A34" s="388">
        <v>1100403</v>
      </c>
      <c r="B34" s="414" t="s">
        <v>1225</v>
      </c>
      <c r="C34" s="407"/>
      <c r="D34" s="341"/>
      <c r="E34" s="415"/>
      <c r="F34" s="378" t="str">
        <f t="shared" si="0"/>
        <v>是</v>
      </c>
    </row>
    <row r="35" ht="36" customHeight="1" spans="1:6">
      <c r="A35" s="388">
        <v>1100409</v>
      </c>
      <c r="B35" s="414" t="s">
        <v>1226</v>
      </c>
      <c r="C35" s="407">
        <v>80</v>
      </c>
      <c r="D35" s="341">
        <v>110</v>
      </c>
      <c r="E35" s="415"/>
      <c r="F35" s="378"/>
    </row>
    <row r="36" ht="36" customHeight="1" spans="1:6">
      <c r="A36" s="388">
        <v>1100413</v>
      </c>
      <c r="B36" s="414" t="s">
        <v>1227</v>
      </c>
      <c r="C36" s="407">
        <v>23620</v>
      </c>
      <c r="D36" s="341"/>
      <c r="E36" s="415"/>
      <c r="F36" s="378"/>
    </row>
    <row r="37" ht="36" customHeight="1" spans="1:6">
      <c r="A37" s="388">
        <v>1100499</v>
      </c>
      <c r="B37" s="414" t="s">
        <v>1228</v>
      </c>
      <c r="C37" s="407">
        <v>11</v>
      </c>
      <c r="D37" s="341">
        <v>11</v>
      </c>
      <c r="E37" s="415"/>
      <c r="F37" s="378"/>
    </row>
    <row r="38" ht="36" customHeight="1" spans="1:6">
      <c r="A38" s="388">
        <v>11008</v>
      </c>
      <c r="B38" s="414" t="s">
        <v>64</v>
      </c>
      <c r="C38" s="407">
        <v>2614</v>
      </c>
      <c r="D38" s="341">
        <v>20484</v>
      </c>
      <c r="E38" s="415"/>
      <c r="F38" s="378" t="str">
        <f>IF(LEN(A38)=7,"是",IF(B38&lt;&gt;"",IF(SUM(C38:D38)&lt;&gt;0,"是","否"),"是"))</f>
        <v>是</v>
      </c>
    </row>
    <row r="39" ht="36" customHeight="1" spans="1:6">
      <c r="A39" s="388">
        <v>11009</v>
      </c>
      <c r="B39" s="414" t="s">
        <v>65</v>
      </c>
      <c r="C39" s="407">
        <v>0</v>
      </c>
      <c r="D39" s="341"/>
      <c r="E39" s="415"/>
      <c r="F39" s="378" t="str">
        <f>IF(LEN(A39)=7,"是",IF(B39&lt;&gt;"",IF(SUM(C39:D39)&lt;&gt;0,"是","否"),"是"))</f>
        <v>否</v>
      </c>
    </row>
    <row r="40" ht="36" customHeight="1" spans="1:6">
      <c r="A40" s="388">
        <v>11011</v>
      </c>
      <c r="B40" s="416" t="s">
        <v>1229</v>
      </c>
      <c r="C40" s="400">
        <v>58866</v>
      </c>
      <c r="D40" s="408"/>
      <c r="E40" s="411"/>
      <c r="F40" s="378"/>
    </row>
    <row r="41" ht="36" customHeight="1" spans="1:6">
      <c r="A41" s="388"/>
      <c r="B41" s="414" t="s">
        <v>1230</v>
      </c>
      <c r="C41" s="407">
        <v>6050</v>
      </c>
      <c r="D41" s="341"/>
      <c r="E41" s="415"/>
      <c r="F41" s="378"/>
    </row>
    <row r="42" ht="36" customHeight="1" spans="1:6">
      <c r="A42" s="388"/>
      <c r="B42" s="414" t="s">
        <v>1231</v>
      </c>
      <c r="C42" s="407">
        <v>52816</v>
      </c>
      <c r="D42" s="341"/>
      <c r="E42" s="415"/>
      <c r="F42" s="378"/>
    </row>
    <row r="43" ht="36" customHeight="1" spans="1:6">
      <c r="A43" s="394"/>
      <c r="B43" s="395" t="s">
        <v>69</v>
      </c>
      <c r="C43" s="400">
        <f>C29+C31</f>
        <v>136737</v>
      </c>
      <c r="D43" s="400">
        <f>D29+D31</f>
        <v>110183</v>
      </c>
      <c r="E43" s="411"/>
      <c r="F43" s="378" t="str">
        <f>IF(LEN(A43)=7,"是",IF(B43&lt;&gt;"",IF(SUM(C43:D43)&lt;&gt;0,"是","否"),"是"))</f>
        <v>是</v>
      </c>
    </row>
    <row r="44" spans="3:4">
      <c r="C44" s="417"/>
      <c r="D44" s="417"/>
    </row>
    <row r="46" spans="3:4">
      <c r="C46" s="417"/>
      <c r="D46" s="417"/>
    </row>
    <row r="48" spans="3:4">
      <c r="C48" s="417"/>
      <c r="D48" s="417"/>
    </row>
    <row r="49" spans="3:4">
      <c r="C49" s="417"/>
      <c r="D49" s="417"/>
    </row>
    <row r="51" spans="3:4">
      <c r="C51" s="417"/>
      <c r="D51" s="417"/>
    </row>
    <row r="52" spans="3:4">
      <c r="C52" s="417"/>
      <c r="D52" s="417"/>
    </row>
    <row r="53" spans="3:4">
      <c r="C53" s="417"/>
      <c r="D53" s="417"/>
    </row>
    <row r="54" spans="3:4">
      <c r="C54" s="417"/>
      <c r="D54" s="417"/>
    </row>
    <row r="56" spans="3:4">
      <c r="C56" s="417"/>
      <c r="D56" s="417"/>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B37">
    <cfRule type="expression" dxfId="1" priority="1" stopIfTrue="1">
      <formula>"len($A:$A)=3"</formula>
    </cfRule>
  </conditionalFormatting>
  <conditionalFormatting sqref="C30:C38 D31:D37">
    <cfRule type="expression" dxfId="1" priority="10" stopIfTrue="1">
      <formula>"len($A:$A)=3"</formula>
    </cfRule>
  </conditionalFormatting>
  <conditionalFormatting sqref="D30 D33:D38">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XFD304"/>
  <sheetViews>
    <sheetView showGridLines="0" showZeros="0" tabSelected="1" view="pageBreakPreview" zoomScaleNormal="115" workbookViewId="0">
      <pane ySplit="3" topLeftCell="A195" activePane="bottomLeft" state="frozen"/>
      <selection/>
      <selection pane="bottomLeft" activeCell="B215" sqref="B215"/>
    </sheetView>
  </sheetViews>
  <sheetFormatPr defaultColWidth="9" defaultRowHeight="14.25"/>
  <cols>
    <col min="1" max="1" width="21.5" style="311" hidden="1" customWidth="1"/>
    <col min="2" max="2" width="50.75" style="311" customWidth="1"/>
    <col min="3" max="4" width="20.6333333333333" style="311" customWidth="1"/>
    <col min="5" max="5" width="20.6333333333333" style="397" customWidth="1"/>
    <col min="6" max="6" width="3.75" style="313" hidden="1" customWidth="1"/>
    <col min="7" max="7" width="9" style="311" hidden="1" customWidth="1"/>
    <col min="8" max="16384" width="9" style="311"/>
  </cols>
  <sheetData>
    <row r="1" s="396" customFormat="1" ht="45" customHeight="1" spans="1:16384">
      <c r="A1" s="398"/>
      <c r="B1" s="312" t="s">
        <v>1232</v>
      </c>
      <c r="C1" s="312"/>
      <c r="D1" s="312"/>
      <c r="E1" s="312"/>
      <c r="XFC1" s="311"/>
      <c r="XFD1" s="311"/>
    </row>
    <row r="2" s="314" customFormat="1" ht="20.1" customHeight="1" spans="2:6">
      <c r="B2" s="315"/>
      <c r="C2" s="315"/>
      <c r="D2" s="315"/>
      <c r="E2" s="316" t="s">
        <v>2</v>
      </c>
      <c r="F2" s="317"/>
    </row>
    <row r="3" s="322" customFormat="1" ht="45" customHeight="1" spans="1:7">
      <c r="A3" s="318" t="s">
        <v>3</v>
      </c>
      <c r="B3" s="319" t="s">
        <v>4</v>
      </c>
      <c r="C3" s="320" t="s">
        <v>5</v>
      </c>
      <c r="D3" s="320" t="s">
        <v>6</v>
      </c>
      <c r="E3" s="320" t="s">
        <v>7</v>
      </c>
      <c r="F3" s="321" t="s">
        <v>8</v>
      </c>
      <c r="G3" s="322" t="s">
        <v>135</v>
      </c>
    </row>
    <row r="4" s="322" customFormat="1" ht="18.75" customHeight="1" spans="1:6">
      <c r="A4" s="323">
        <v>205</v>
      </c>
      <c r="B4" s="243" t="s">
        <v>1233</v>
      </c>
      <c r="C4" s="320"/>
      <c r="D4" s="320"/>
      <c r="E4" s="320"/>
      <c r="F4" s="321"/>
    </row>
    <row r="5" s="322" customFormat="1" ht="18.75" customHeight="1" spans="1:6">
      <c r="A5" s="323">
        <v>206</v>
      </c>
      <c r="B5" s="243" t="s">
        <v>1234</v>
      </c>
      <c r="C5" s="320"/>
      <c r="D5" s="320"/>
      <c r="E5" s="320"/>
      <c r="F5" s="321"/>
    </row>
    <row r="6" ht="18.75" spans="1:7">
      <c r="A6" s="324" t="s">
        <v>82</v>
      </c>
      <c r="B6" s="325" t="s">
        <v>1235</v>
      </c>
      <c r="C6" s="377"/>
      <c r="D6" s="377"/>
      <c r="E6" s="338"/>
      <c r="F6" s="328" t="str">
        <f t="shared" ref="F6:F33" si="0">IF(LEN(A6)=3,"是",IF(B6&lt;&gt;"",IF(SUM(C6:D6)&lt;&gt;0,"是","否"),"是"))</f>
        <v>是</v>
      </c>
      <c r="G6" s="311" t="str">
        <f t="shared" ref="G6:G33" si="1">IF(LEN(A6)=3,"类",IF(LEN(A6)=5,"款","项"))</f>
        <v>类</v>
      </c>
    </row>
    <row r="7" ht="18.75" spans="1:7">
      <c r="A7" s="330" t="s">
        <v>1236</v>
      </c>
      <c r="B7" s="329" t="s">
        <v>1237</v>
      </c>
      <c r="C7" s="359"/>
      <c r="D7" s="359"/>
      <c r="E7" s="333"/>
      <c r="F7" s="328" t="str">
        <f t="shared" si="0"/>
        <v>否</v>
      </c>
      <c r="G7" s="311" t="str">
        <f t="shared" si="1"/>
        <v>款</v>
      </c>
    </row>
    <row r="8" ht="18.75" spans="1:7">
      <c r="A8" s="330" t="s">
        <v>1238</v>
      </c>
      <c r="B8" s="331" t="s">
        <v>1239</v>
      </c>
      <c r="C8" s="332"/>
      <c r="D8" s="332"/>
      <c r="E8" s="333" t="str">
        <f>IF(C8&gt;0,D8/C8-1,IF(C8&lt;0,-(D8/C8-1),""))</f>
        <v/>
      </c>
      <c r="F8" s="328" t="str">
        <f t="shared" si="0"/>
        <v>否</v>
      </c>
      <c r="G8" s="311" t="str">
        <f t="shared" si="1"/>
        <v>项</v>
      </c>
    </row>
    <row r="9" ht="18.75" spans="1:7">
      <c r="A9" s="330" t="s">
        <v>1240</v>
      </c>
      <c r="B9" s="331" t="s">
        <v>1241</v>
      </c>
      <c r="C9" s="332"/>
      <c r="D9" s="332"/>
      <c r="E9" s="333" t="str">
        <f>IF(C9&gt;0,D9/C9-1,IF(C9&lt;0,-(D9/C9-1),""))</f>
        <v/>
      </c>
      <c r="F9" s="328" t="str">
        <f t="shared" si="0"/>
        <v>否</v>
      </c>
      <c r="G9" s="311" t="str">
        <f t="shared" si="1"/>
        <v>项</v>
      </c>
    </row>
    <row r="10" ht="18.75" spans="1:7">
      <c r="A10" s="330" t="s">
        <v>1242</v>
      </c>
      <c r="B10" s="331" t="s">
        <v>1243</v>
      </c>
      <c r="C10" s="332"/>
      <c r="D10" s="332"/>
      <c r="E10" s="333" t="str">
        <f>IF(C10&gt;0,D10/C10-1,IF(C10&lt;0,-(D10/C10-1),""))</f>
        <v/>
      </c>
      <c r="F10" s="328" t="str">
        <f t="shared" si="0"/>
        <v>否</v>
      </c>
      <c r="G10" s="311" t="str">
        <f t="shared" si="1"/>
        <v>项</v>
      </c>
    </row>
    <row r="11" s="304" customFormat="1" ht="18.75" spans="1:7">
      <c r="A11" s="330" t="s">
        <v>1244</v>
      </c>
      <c r="B11" s="331" t="s">
        <v>1245</v>
      </c>
      <c r="C11" s="332"/>
      <c r="D11" s="332"/>
      <c r="E11" s="333" t="str">
        <f>IF(C11&gt;0,D11/C11-1,IF(C11&lt;0,-(D11/C11-1),""))</f>
        <v/>
      </c>
      <c r="F11" s="328" t="str">
        <f t="shared" si="0"/>
        <v>否</v>
      </c>
      <c r="G11" s="311" t="str">
        <f t="shared" si="1"/>
        <v>项</v>
      </c>
    </row>
    <row r="12" ht="18.75" spans="1:7">
      <c r="A12" s="330" t="s">
        <v>1246</v>
      </c>
      <c r="B12" s="331" t="s">
        <v>1247</v>
      </c>
      <c r="C12" s="332"/>
      <c r="D12" s="332"/>
      <c r="E12" s="333" t="str">
        <f>IF(C12&gt;0,D12/C12-1,IF(C12&lt;0,-(D12/C12-1),""))</f>
        <v/>
      </c>
      <c r="F12" s="328" t="str">
        <f t="shared" si="0"/>
        <v>否</v>
      </c>
      <c r="G12" s="311" t="str">
        <f t="shared" si="1"/>
        <v>项</v>
      </c>
    </row>
    <row r="13" ht="18.75" spans="1:7">
      <c r="A13" s="330" t="s">
        <v>1248</v>
      </c>
      <c r="B13" s="329" t="s">
        <v>1249</v>
      </c>
      <c r="C13" s="359"/>
      <c r="D13" s="359"/>
      <c r="E13" s="333"/>
      <c r="F13" s="328" t="str">
        <f t="shared" si="0"/>
        <v>否</v>
      </c>
      <c r="G13" s="311" t="str">
        <f t="shared" si="1"/>
        <v>款</v>
      </c>
    </row>
    <row r="14" s="304" customFormat="1" ht="18.75" spans="1:7">
      <c r="A14" s="330" t="s">
        <v>1250</v>
      </c>
      <c r="B14" s="331" t="s">
        <v>1251</v>
      </c>
      <c r="C14" s="332"/>
      <c r="D14" s="332"/>
      <c r="E14" s="333" t="str">
        <f t="shared" ref="E14:E21" si="2">IF(C14&gt;0,D14/C14-1,IF(C14&lt;0,-(D14/C14-1),""))</f>
        <v/>
      </c>
      <c r="F14" s="328" t="str">
        <f t="shared" si="0"/>
        <v>否</v>
      </c>
      <c r="G14" s="311" t="str">
        <f t="shared" si="1"/>
        <v>项</v>
      </c>
    </row>
    <row r="15" ht="18.75" spans="1:7">
      <c r="A15" s="330" t="s">
        <v>1252</v>
      </c>
      <c r="B15" s="331" t="s">
        <v>1253</v>
      </c>
      <c r="C15" s="332"/>
      <c r="D15" s="332"/>
      <c r="E15" s="333" t="str">
        <f t="shared" si="2"/>
        <v/>
      </c>
      <c r="F15" s="328" t="str">
        <f t="shared" si="0"/>
        <v>否</v>
      </c>
      <c r="G15" s="311" t="str">
        <f t="shared" si="1"/>
        <v>项</v>
      </c>
    </row>
    <row r="16" s="304" customFormat="1" ht="18.75" spans="1:7">
      <c r="A16" s="330" t="s">
        <v>1254</v>
      </c>
      <c r="B16" s="331" t="s">
        <v>1255</v>
      </c>
      <c r="C16" s="332"/>
      <c r="D16" s="332"/>
      <c r="E16" s="333" t="str">
        <f t="shared" si="2"/>
        <v/>
      </c>
      <c r="F16" s="328" t="str">
        <f t="shared" si="0"/>
        <v>否</v>
      </c>
      <c r="G16" s="311" t="str">
        <f t="shared" si="1"/>
        <v>项</v>
      </c>
    </row>
    <row r="17" ht="18.75" spans="1:7">
      <c r="A17" s="330" t="s">
        <v>1256</v>
      </c>
      <c r="B17" s="331" t="s">
        <v>1257</v>
      </c>
      <c r="C17" s="332"/>
      <c r="D17" s="332"/>
      <c r="E17" s="333" t="str">
        <f t="shared" si="2"/>
        <v/>
      </c>
      <c r="F17" s="328" t="str">
        <f t="shared" si="0"/>
        <v>否</v>
      </c>
      <c r="G17" s="311" t="str">
        <f t="shared" si="1"/>
        <v>项</v>
      </c>
    </row>
    <row r="18" ht="18.75" spans="1:7">
      <c r="A18" s="330" t="s">
        <v>1258</v>
      </c>
      <c r="B18" s="331" t="s">
        <v>1259</v>
      </c>
      <c r="C18" s="332"/>
      <c r="D18" s="332"/>
      <c r="E18" s="333" t="str">
        <f t="shared" si="2"/>
        <v/>
      </c>
      <c r="F18" s="328" t="str">
        <f t="shared" si="0"/>
        <v>否</v>
      </c>
      <c r="G18" s="311" t="str">
        <f t="shared" si="1"/>
        <v>项</v>
      </c>
    </row>
    <row r="19" s="304" customFormat="1" ht="37.5" spans="1:7">
      <c r="A19" s="330" t="s">
        <v>1260</v>
      </c>
      <c r="B19" s="331" t="s">
        <v>1261</v>
      </c>
      <c r="C19" s="332"/>
      <c r="D19" s="332"/>
      <c r="E19" s="333" t="str">
        <f t="shared" si="2"/>
        <v/>
      </c>
      <c r="F19" s="328" t="str">
        <f t="shared" si="0"/>
        <v>否</v>
      </c>
      <c r="G19" s="311" t="str">
        <f t="shared" si="1"/>
        <v>款</v>
      </c>
    </row>
    <row r="20" s="304" customFormat="1" ht="18.75" spans="1:7">
      <c r="A20" s="330" t="s">
        <v>1262</v>
      </c>
      <c r="B20" s="331" t="s">
        <v>1263</v>
      </c>
      <c r="C20" s="332">
        <v>0</v>
      </c>
      <c r="D20" s="332">
        <v>0</v>
      </c>
      <c r="E20" s="333" t="str">
        <f t="shared" si="2"/>
        <v/>
      </c>
      <c r="F20" s="328" t="str">
        <f t="shared" si="0"/>
        <v>否</v>
      </c>
      <c r="G20" s="311" t="str">
        <f t="shared" si="1"/>
        <v>项</v>
      </c>
    </row>
    <row r="21" s="304" customFormat="1" ht="37.5" spans="1:7">
      <c r="A21" s="330" t="s">
        <v>1264</v>
      </c>
      <c r="B21" s="331" t="s">
        <v>1265</v>
      </c>
      <c r="C21" s="332"/>
      <c r="D21" s="332"/>
      <c r="E21" s="333" t="str">
        <f t="shared" si="2"/>
        <v/>
      </c>
      <c r="F21" s="328" t="str">
        <f t="shared" si="0"/>
        <v>否</v>
      </c>
      <c r="G21" s="311" t="str">
        <f t="shared" si="1"/>
        <v>项</v>
      </c>
    </row>
    <row r="22" ht="18.75" spans="1:7">
      <c r="A22" s="324" t="s">
        <v>84</v>
      </c>
      <c r="B22" s="325" t="s">
        <v>1266</v>
      </c>
      <c r="C22" s="377"/>
      <c r="D22" s="377"/>
      <c r="E22" s="338"/>
      <c r="F22" s="328" t="str">
        <f t="shared" si="0"/>
        <v>是</v>
      </c>
      <c r="G22" s="311" t="str">
        <f t="shared" si="1"/>
        <v>类</v>
      </c>
    </row>
    <row r="23" ht="18.75" spans="1:7">
      <c r="A23" s="330" t="s">
        <v>1267</v>
      </c>
      <c r="B23" s="329" t="s">
        <v>1268</v>
      </c>
      <c r="C23" s="359"/>
      <c r="D23" s="359"/>
      <c r="E23" s="333"/>
      <c r="F23" s="328" t="str">
        <f t="shared" si="0"/>
        <v>否</v>
      </c>
      <c r="G23" s="311" t="str">
        <f t="shared" si="1"/>
        <v>款</v>
      </c>
    </row>
    <row r="24" ht="18.75" spans="1:7">
      <c r="A24" s="330" t="s">
        <v>1269</v>
      </c>
      <c r="B24" s="331" t="s">
        <v>1270</v>
      </c>
      <c r="C24" s="332"/>
      <c r="D24" s="332"/>
      <c r="E24" s="333" t="str">
        <f>IF(C24&gt;0,D24/C24-1,IF(C24&lt;0,-(D24/C24-1),""))</f>
        <v/>
      </c>
      <c r="F24" s="328" t="str">
        <f t="shared" si="0"/>
        <v>否</v>
      </c>
      <c r="G24" s="311" t="str">
        <f t="shared" si="1"/>
        <v>项</v>
      </c>
    </row>
    <row r="25" ht="18.75" spans="1:7">
      <c r="A25" s="330" t="s">
        <v>1271</v>
      </c>
      <c r="B25" s="331" t="s">
        <v>1272</v>
      </c>
      <c r="C25" s="332"/>
      <c r="D25" s="332"/>
      <c r="E25" s="333" t="str">
        <f>IF(C25&gt;0,D25/C25-1,IF(C25&lt;0,-(D25/C25-1),""))</f>
        <v/>
      </c>
      <c r="F25" s="328" t="str">
        <f t="shared" si="0"/>
        <v>否</v>
      </c>
      <c r="G25" s="311" t="str">
        <f t="shared" si="1"/>
        <v>项</v>
      </c>
    </row>
    <row r="26" ht="18.75" spans="1:7">
      <c r="A26" s="330" t="s">
        <v>1273</v>
      </c>
      <c r="B26" s="331" t="s">
        <v>1274</v>
      </c>
      <c r="C26" s="332"/>
      <c r="D26" s="332"/>
      <c r="E26" s="333" t="str">
        <f>IF(C26&gt;0,D26/C26-1,IF(C26&lt;0,-(D26/C26-1),""))</f>
        <v/>
      </c>
      <c r="F26" s="328" t="str">
        <f t="shared" si="0"/>
        <v>否</v>
      </c>
      <c r="G26" s="311" t="str">
        <f t="shared" si="1"/>
        <v>项</v>
      </c>
    </row>
    <row r="27" ht="18.75" spans="1:7">
      <c r="A27" s="330" t="s">
        <v>1275</v>
      </c>
      <c r="B27" s="329" t="s">
        <v>1276</v>
      </c>
      <c r="C27" s="359"/>
      <c r="D27" s="359"/>
      <c r="E27" s="333"/>
      <c r="F27" s="328" t="str">
        <f t="shared" si="0"/>
        <v>否</v>
      </c>
      <c r="G27" s="311" t="str">
        <f t="shared" si="1"/>
        <v>款</v>
      </c>
    </row>
    <row r="28" s="304" customFormat="1" ht="18.75" spans="1:7">
      <c r="A28" s="330" t="s">
        <v>1277</v>
      </c>
      <c r="B28" s="331" t="s">
        <v>1270</v>
      </c>
      <c r="C28" s="332"/>
      <c r="D28" s="332"/>
      <c r="E28" s="333" t="str">
        <f>IF(C28&gt;0,D28/C28-1,IF(C28&lt;0,-(D28/C28-1),""))</f>
        <v/>
      </c>
      <c r="F28" s="328" t="str">
        <f t="shared" si="0"/>
        <v>否</v>
      </c>
      <c r="G28" s="311" t="str">
        <f t="shared" si="1"/>
        <v>项</v>
      </c>
    </row>
    <row r="29" ht="18.75" spans="1:7">
      <c r="A29" s="330" t="s">
        <v>1278</v>
      </c>
      <c r="B29" s="331" t="s">
        <v>1272</v>
      </c>
      <c r="C29" s="332"/>
      <c r="D29" s="332"/>
      <c r="E29" s="333" t="str">
        <f>IF(C29&gt;0,D29/C29-1,IF(C29&lt;0,-(D29/C29-1),""))</f>
        <v/>
      </c>
      <c r="F29" s="328" t="str">
        <f t="shared" si="0"/>
        <v>否</v>
      </c>
      <c r="G29" s="311" t="str">
        <f t="shared" si="1"/>
        <v>项</v>
      </c>
    </row>
    <row r="30" ht="18.75" spans="1:7">
      <c r="A30" s="330" t="s">
        <v>1279</v>
      </c>
      <c r="B30" s="331" t="s">
        <v>1280</v>
      </c>
      <c r="C30" s="332"/>
      <c r="D30" s="332"/>
      <c r="E30" s="333" t="str">
        <f>IF(C30&gt;0,D30/C30-1,IF(C30&lt;0,-(D30/C30-1),""))</f>
        <v/>
      </c>
      <c r="F30" s="328" t="str">
        <f t="shared" si="0"/>
        <v>否</v>
      </c>
      <c r="G30" s="311" t="str">
        <f t="shared" si="1"/>
        <v>项</v>
      </c>
    </row>
    <row r="31" s="307" customFormat="1" ht="37.5" spans="1:7">
      <c r="A31" s="330" t="s">
        <v>1281</v>
      </c>
      <c r="B31" s="329" t="s">
        <v>1282</v>
      </c>
      <c r="C31" s="359"/>
      <c r="D31" s="359"/>
      <c r="E31" s="333"/>
      <c r="F31" s="328" t="str">
        <f t="shared" si="0"/>
        <v>否</v>
      </c>
      <c r="G31" s="311" t="str">
        <f t="shared" si="1"/>
        <v>款</v>
      </c>
    </row>
    <row r="32" s="304" customFormat="1" ht="18.75" spans="1:7">
      <c r="A32" s="330" t="s">
        <v>1283</v>
      </c>
      <c r="B32" s="331" t="s">
        <v>1272</v>
      </c>
      <c r="C32" s="332">
        <v>0</v>
      </c>
      <c r="D32" s="332">
        <v>0</v>
      </c>
      <c r="E32" s="333" t="str">
        <f>IF(C32&gt;0,D32/C32-1,IF(C32&lt;0,-(D32/C32-1),""))</f>
        <v/>
      </c>
      <c r="F32" s="328" t="str">
        <f t="shared" si="0"/>
        <v>否</v>
      </c>
      <c r="G32" s="311" t="str">
        <f t="shared" si="1"/>
        <v>项</v>
      </c>
    </row>
    <row r="33" s="304" customFormat="1" ht="37.5" spans="1:7">
      <c r="A33" s="330" t="s">
        <v>1284</v>
      </c>
      <c r="B33" s="331" t="s">
        <v>1285</v>
      </c>
      <c r="C33" s="332">
        <v>0</v>
      </c>
      <c r="D33" s="332"/>
      <c r="E33" s="333" t="str">
        <f>IF(C33&gt;0,D33/C33-1,IF(C33&lt;0,-(D33/C33-1),""))</f>
        <v/>
      </c>
      <c r="F33" s="328" t="str">
        <f t="shared" si="0"/>
        <v>否</v>
      </c>
      <c r="G33" s="311" t="str">
        <f t="shared" si="1"/>
        <v>项</v>
      </c>
    </row>
    <row r="34" s="304" customFormat="1" ht="18.75" spans="1:7">
      <c r="A34" s="339">
        <v>210</v>
      </c>
      <c r="B34" s="243" t="s">
        <v>1286</v>
      </c>
      <c r="C34" s="332"/>
      <c r="D34" s="332"/>
      <c r="E34" s="333" t="str">
        <f>IF(C34&gt;0,D34/C34-1,IF(C34&lt;0,-(D34/C34-1),""))</f>
        <v/>
      </c>
      <c r="F34" s="328"/>
      <c r="G34" s="311"/>
    </row>
    <row r="35" ht="18.75" spans="1:7">
      <c r="A35" s="324" t="s">
        <v>88</v>
      </c>
      <c r="B35" s="325" t="s">
        <v>1287</v>
      </c>
      <c r="C35" s="377">
        <f>C36+C41+C46</f>
        <v>0</v>
      </c>
      <c r="D35" s="377">
        <f>D36+D41+D46</f>
        <v>2700</v>
      </c>
      <c r="E35" s="333" t="str">
        <f>IF(C35&gt;0,D35/C35-1,IF(C35&lt;0,-(D35/C35-1),""))</f>
        <v/>
      </c>
      <c r="F35" s="328" t="str">
        <f t="shared" ref="F35:F70" si="3">IF(LEN(A35)=3,"是",IF(B35&lt;&gt;"",IF(SUM(C35:D35)&lt;&gt;0,"是","否"),"是"))</f>
        <v>是</v>
      </c>
      <c r="G35" s="311" t="str">
        <f t="shared" ref="G35:G70" si="4">IF(LEN(A35)=3,"类",IF(LEN(A35)=5,"款","项"))</f>
        <v>类</v>
      </c>
    </row>
    <row r="36" ht="18.75" spans="1:7">
      <c r="A36" s="330" t="s">
        <v>1288</v>
      </c>
      <c r="B36" s="329" t="s">
        <v>1289</v>
      </c>
      <c r="C36" s="359"/>
      <c r="D36" s="359"/>
      <c r="E36" s="333"/>
      <c r="F36" s="328" t="str">
        <f t="shared" si="3"/>
        <v>否</v>
      </c>
      <c r="G36" s="311" t="str">
        <f t="shared" si="4"/>
        <v>款</v>
      </c>
    </row>
    <row r="37" s="304" customFormat="1" ht="18.75" spans="1:7">
      <c r="A37" s="330">
        <v>2116001</v>
      </c>
      <c r="B37" s="331" t="s">
        <v>1290</v>
      </c>
      <c r="C37" s="332"/>
      <c r="D37" s="332"/>
      <c r="E37" s="333" t="str">
        <f t="shared" ref="E37:E47" si="5">IF(C37&gt;0,D37/C37-1,IF(C37&lt;0,-(D37/C37-1),""))</f>
        <v/>
      </c>
      <c r="F37" s="328" t="str">
        <f t="shared" si="3"/>
        <v>否</v>
      </c>
      <c r="G37" s="311" t="str">
        <f t="shared" si="4"/>
        <v>项</v>
      </c>
    </row>
    <row r="38" s="304" customFormat="1" ht="18.75" spans="1:7">
      <c r="A38" s="330">
        <v>2116002</v>
      </c>
      <c r="B38" s="331" t="s">
        <v>1291</v>
      </c>
      <c r="C38" s="332"/>
      <c r="D38" s="332"/>
      <c r="E38" s="333" t="str">
        <f t="shared" si="5"/>
        <v/>
      </c>
      <c r="F38" s="328" t="str">
        <f t="shared" si="3"/>
        <v>否</v>
      </c>
      <c r="G38" s="311" t="str">
        <f t="shared" si="4"/>
        <v>项</v>
      </c>
    </row>
    <row r="39" s="304" customFormat="1" ht="18.75" spans="1:7">
      <c r="A39" s="330">
        <v>2116003</v>
      </c>
      <c r="B39" s="331" t="s">
        <v>1292</v>
      </c>
      <c r="C39" s="332"/>
      <c r="D39" s="332"/>
      <c r="E39" s="333" t="str">
        <f t="shared" si="5"/>
        <v/>
      </c>
      <c r="F39" s="328" t="str">
        <f t="shared" si="3"/>
        <v>否</v>
      </c>
      <c r="G39" s="311" t="str">
        <f t="shared" si="4"/>
        <v>项</v>
      </c>
    </row>
    <row r="40" s="307" customFormat="1" ht="37.5" spans="1:7">
      <c r="A40" s="330">
        <v>2116099</v>
      </c>
      <c r="B40" s="331" t="s">
        <v>1293</v>
      </c>
      <c r="C40" s="332"/>
      <c r="D40" s="332"/>
      <c r="E40" s="333" t="str">
        <f t="shared" si="5"/>
        <v/>
      </c>
      <c r="F40" s="328" t="str">
        <f t="shared" si="3"/>
        <v>否</v>
      </c>
      <c r="G40" s="311" t="str">
        <f t="shared" si="4"/>
        <v>项</v>
      </c>
    </row>
    <row r="41" s="304" customFormat="1" ht="18.75" spans="1:7">
      <c r="A41" s="330">
        <v>21161</v>
      </c>
      <c r="B41" s="331" t="s">
        <v>1294</v>
      </c>
      <c r="C41" s="332">
        <f>SUM(C42:C45)</f>
        <v>0</v>
      </c>
      <c r="D41" s="332">
        <f>SUM(D42:D45)</f>
        <v>0</v>
      </c>
      <c r="E41" s="333" t="str">
        <f t="shared" si="5"/>
        <v/>
      </c>
      <c r="F41" s="328" t="str">
        <f t="shared" si="3"/>
        <v>否</v>
      </c>
      <c r="G41" s="311" t="str">
        <f t="shared" si="4"/>
        <v>款</v>
      </c>
    </row>
    <row r="42" ht="18.75" spans="1:7">
      <c r="A42" s="330">
        <v>2116101</v>
      </c>
      <c r="B42" s="331" t="s">
        <v>1295</v>
      </c>
      <c r="C42" s="332">
        <v>0</v>
      </c>
      <c r="D42" s="332">
        <v>0</v>
      </c>
      <c r="E42" s="333" t="str">
        <f t="shared" si="5"/>
        <v/>
      </c>
      <c r="F42" s="328" t="str">
        <f t="shared" si="3"/>
        <v>否</v>
      </c>
      <c r="G42" s="311" t="str">
        <f t="shared" si="4"/>
        <v>项</v>
      </c>
    </row>
    <row r="43" ht="18.75" spans="1:7">
      <c r="A43" s="330">
        <v>2116102</v>
      </c>
      <c r="B43" s="331" t="s">
        <v>1296</v>
      </c>
      <c r="C43" s="332">
        <v>0</v>
      </c>
      <c r="D43" s="332">
        <v>0</v>
      </c>
      <c r="E43" s="333" t="str">
        <f t="shared" si="5"/>
        <v/>
      </c>
      <c r="F43" s="328" t="str">
        <f t="shared" si="3"/>
        <v>否</v>
      </c>
      <c r="G43" s="311" t="str">
        <f t="shared" si="4"/>
        <v>项</v>
      </c>
    </row>
    <row r="44" ht="18.75" spans="1:7">
      <c r="A44" s="330">
        <v>2116103</v>
      </c>
      <c r="B44" s="331" t="s">
        <v>1297</v>
      </c>
      <c r="C44" s="332">
        <v>0</v>
      </c>
      <c r="D44" s="332">
        <v>0</v>
      </c>
      <c r="E44" s="333" t="str">
        <f t="shared" si="5"/>
        <v/>
      </c>
      <c r="F44" s="328" t="str">
        <f t="shared" si="3"/>
        <v>否</v>
      </c>
      <c r="G44" s="311" t="str">
        <f t="shared" si="4"/>
        <v>项</v>
      </c>
    </row>
    <row r="45" ht="18.75" spans="1:7">
      <c r="A45" s="330">
        <v>2116104</v>
      </c>
      <c r="B45" s="331" t="s">
        <v>1298</v>
      </c>
      <c r="C45" s="332">
        <v>0</v>
      </c>
      <c r="D45" s="332">
        <v>0</v>
      </c>
      <c r="E45" s="333" t="str">
        <f t="shared" si="5"/>
        <v/>
      </c>
      <c r="F45" s="328" t="str">
        <f t="shared" si="3"/>
        <v>否</v>
      </c>
      <c r="G45" s="311" t="str">
        <f t="shared" si="4"/>
        <v>项</v>
      </c>
    </row>
    <row r="46" ht="18.75" spans="1:6">
      <c r="A46" s="340">
        <v>21198</v>
      </c>
      <c r="B46" s="342" t="s">
        <v>1299</v>
      </c>
      <c r="C46" s="332"/>
      <c r="D46" s="332">
        <f>SUBTOTAL(9,D47)</f>
        <v>2700</v>
      </c>
      <c r="E46" s="333" t="str">
        <f t="shared" si="5"/>
        <v/>
      </c>
      <c r="F46" s="328"/>
    </row>
    <row r="47" ht="18.75" spans="1:6">
      <c r="A47" s="340">
        <v>2119899</v>
      </c>
      <c r="B47" s="343" t="s">
        <v>1300</v>
      </c>
      <c r="C47" s="332">
        <v>0</v>
      </c>
      <c r="D47" s="332">
        <v>2700</v>
      </c>
      <c r="E47" s="333" t="str">
        <f t="shared" si="5"/>
        <v/>
      </c>
      <c r="F47" s="328"/>
    </row>
    <row r="48" ht="18.75" spans="1:7">
      <c r="A48" s="324" t="s">
        <v>90</v>
      </c>
      <c r="B48" s="325" t="s">
        <v>1301</v>
      </c>
      <c r="C48" s="377">
        <f>C49+C73+C103</f>
        <v>9587</v>
      </c>
      <c r="D48" s="377">
        <f>D49+D73+D103</f>
        <v>50154</v>
      </c>
      <c r="E48" s="333">
        <f t="shared" ref="E46:E61" si="6">IF(C48&gt;0,D48/C48-1,IF(C48&lt;0,-(D48/C48-1),""))</f>
        <v>4.231</v>
      </c>
      <c r="F48" s="328" t="str">
        <f t="shared" ref="F48:F102" si="7">IF(LEN(A48)=3,"是",IF(B48&lt;&gt;"",IF(SUM(C48:D48)&lt;&gt;0,"是","否"),"是"))</f>
        <v>是</v>
      </c>
      <c r="G48" s="311" t="str">
        <f t="shared" ref="G48:G102" si="8">IF(LEN(A48)=3,"类",IF(LEN(A48)=5,"款","项"))</f>
        <v>类</v>
      </c>
    </row>
    <row r="49" ht="18.75" spans="1:7">
      <c r="A49" s="330" t="s">
        <v>1302</v>
      </c>
      <c r="B49" s="329" t="s">
        <v>1303</v>
      </c>
      <c r="C49" s="359">
        <f>SUBTOTAL(9,C50:C53)</f>
        <v>6087</v>
      </c>
      <c r="D49" s="359">
        <f>SUBTOTAL(9,D50:D53)</f>
        <v>29754</v>
      </c>
      <c r="E49" s="333">
        <f t="shared" si="6"/>
        <v>3.888</v>
      </c>
      <c r="F49" s="328" t="str">
        <f t="shared" si="7"/>
        <v>是</v>
      </c>
      <c r="G49" s="311" t="str">
        <f t="shared" si="8"/>
        <v>款</v>
      </c>
    </row>
    <row r="50" ht="18.75" spans="1:7">
      <c r="A50" s="330" t="s">
        <v>1304</v>
      </c>
      <c r="B50" s="331" t="s">
        <v>1305</v>
      </c>
      <c r="C50" s="332">
        <v>5138</v>
      </c>
      <c r="D50" s="332">
        <v>24210</v>
      </c>
      <c r="E50" s="333">
        <f t="shared" si="6"/>
        <v>3.712</v>
      </c>
      <c r="F50" s="328" t="str">
        <f t="shared" si="7"/>
        <v>是</v>
      </c>
      <c r="G50" s="311" t="str">
        <f t="shared" si="8"/>
        <v>项</v>
      </c>
    </row>
    <row r="51" ht="18.75" spans="1:7">
      <c r="A51" s="330" t="s">
        <v>1306</v>
      </c>
      <c r="B51" s="331" t="s">
        <v>1307</v>
      </c>
      <c r="C51" s="332">
        <v>949</v>
      </c>
      <c r="D51" s="332">
        <v>2044</v>
      </c>
      <c r="E51" s="333">
        <f t="shared" si="6"/>
        <v>1.154</v>
      </c>
      <c r="F51" s="328" t="str">
        <f t="shared" si="7"/>
        <v>是</v>
      </c>
      <c r="G51" s="311" t="str">
        <f t="shared" si="8"/>
        <v>项</v>
      </c>
    </row>
    <row r="52" ht="18.75" spans="1:7">
      <c r="A52" s="330" t="s">
        <v>1308</v>
      </c>
      <c r="B52" s="331" t="s">
        <v>1309</v>
      </c>
      <c r="C52" s="332"/>
      <c r="D52" s="332"/>
      <c r="E52" s="333" t="str">
        <f t="shared" si="6"/>
        <v/>
      </c>
      <c r="F52" s="328" t="str">
        <f t="shared" si="7"/>
        <v>否</v>
      </c>
      <c r="G52" s="311" t="str">
        <f t="shared" si="8"/>
        <v>项</v>
      </c>
    </row>
    <row r="53" ht="18.75" spans="1:7">
      <c r="A53" s="330" t="s">
        <v>1310</v>
      </c>
      <c r="B53" s="331" t="s">
        <v>1311</v>
      </c>
      <c r="C53" s="332"/>
      <c r="D53" s="332">
        <v>3500</v>
      </c>
      <c r="E53" s="333" t="str">
        <f t="shared" si="6"/>
        <v/>
      </c>
      <c r="F53" s="328" t="str">
        <f t="shared" si="7"/>
        <v>是</v>
      </c>
      <c r="G53" s="311" t="str">
        <f t="shared" si="8"/>
        <v>项</v>
      </c>
    </row>
    <row r="54" ht="18.75" spans="1:7">
      <c r="A54" s="330" t="s">
        <v>1312</v>
      </c>
      <c r="B54" s="331" t="s">
        <v>1313</v>
      </c>
      <c r="C54" s="332"/>
      <c r="D54" s="332"/>
      <c r="E54" s="333" t="str">
        <f t="shared" si="6"/>
        <v/>
      </c>
      <c r="F54" s="328" t="str">
        <f t="shared" si="7"/>
        <v>否</v>
      </c>
      <c r="G54" s="311" t="str">
        <f t="shared" si="8"/>
        <v>项</v>
      </c>
    </row>
    <row r="55" ht="18.75" spans="1:7">
      <c r="A55" s="330" t="s">
        <v>1314</v>
      </c>
      <c r="B55" s="331" t="s">
        <v>1315</v>
      </c>
      <c r="C55" s="332"/>
      <c r="D55" s="332"/>
      <c r="E55" s="333" t="str">
        <f t="shared" si="6"/>
        <v/>
      </c>
      <c r="F55" s="328" t="str">
        <f t="shared" si="7"/>
        <v>否</v>
      </c>
      <c r="G55" s="311" t="str">
        <f t="shared" si="8"/>
        <v>项</v>
      </c>
    </row>
    <row r="56" ht="18.75" spans="1:7">
      <c r="A56" s="330" t="s">
        <v>1316</v>
      </c>
      <c r="B56" s="331" t="s">
        <v>1317</v>
      </c>
      <c r="C56" s="332"/>
      <c r="D56" s="332"/>
      <c r="E56" s="333" t="str">
        <f t="shared" si="6"/>
        <v/>
      </c>
      <c r="F56" s="328" t="str">
        <f t="shared" si="7"/>
        <v>否</v>
      </c>
      <c r="G56" s="311" t="str">
        <f t="shared" si="8"/>
        <v>项</v>
      </c>
    </row>
    <row r="57" ht="18.75" spans="1:7">
      <c r="A57" s="330" t="s">
        <v>1318</v>
      </c>
      <c r="B57" s="331" t="s">
        <v>1319</v>
      </c>
      <c r="C57" s="332"/>
      <c r="D57" s="332"/>
      <c r="E57" s="333" t="str">
        <f t="shared" si="6"/>
        <v/>
      </c>
      <c r="F57" s="328" t="str">
        <f t="shared" si="7"/>
        <v>否</v>
      </c>
      <c r="G57" s="311" t="str">
        <f t="shared" si="8"/>
        <v>项</v>
      </c>
    </row>
    <row r="58" ht="18.75" spans="1:7">
      <c r="A58" s="330" t="s">
        <v>1320</v>
      </c>
      <c r="B58" s="331" t="s">
        <v>1321</v>
      </c>
      <c r="C58" s="332"/>
      <c r="D58" s="332"/>
      <c r="E58" s="333" t="str">
        <f t="shared" si="6"/>
        <v/>
      </c>
      <c r="F58" s="328" t="str">
        <f t="shared" si="7"/>
        <v>否</v>
      </c>
      <c r="G58" s="311" t="str">
        <f t="shared" si="8"/>
        <v>项</v>
      </c>
    </row>
    <row r="59" ht="18.75" spans="1:7">
      <c r="A59" s="330" t="s">
        <v>1322</v>
      </c>
      <c r="B59" s="331" t="s">
        <v>1323</v>
      </c>
      <c r="C59" s="332"/>
      <c r="D59" s="332"/>
      <c r="E59" s="333" t="str">
        <f t="shared" si="6"/>
        <v/>
      </c>
      <c r="F59" s="328" t="str">
        <f t="shared" si="7"/>
        <v>否</v>
      </c>
      <c r="G59" s="311" t="str">
        <f t="shared" si="8"/>
        <v>项</v>
      </c>
    </row>
    <row r="60" ht="18.75" spans="1:7">
      <c r="A60" s="330" t="s">
        <v>1324</v>
      </c>
      <c r="B60" s="331" t="s">
        <v>1325</v>
      </c>
      <c r="C60" s="332"/>
      <c r="D60" s="332"/>
      <c r="E60" s="333" t="str">
        <f t="shared" si="6"/>
        <v/>
      </c>
      <c r="F60" s="328" t="str">
        <f t="shared" si="7"/>
        <v>否</v>
      </c>
      <c r="G60" s="311" t="str">
        <f t="shared" si="8"/>
        <v>项</v>
      </c>
    </row>
    <row r="61" ht="37.5" spans="1:7">
      <c r="A61" s="330" t="s">
        <v>1326</v>
      </c>
      <c r="B61" s="331" t="s">
        <v>1327</v>
      </c>
      <c r="C61" s="332"/>
      <c r="D61" s="332"/>
      <c r="E61" s="333" t="str">
        <f t="shared" si="6"/>
        <v/>
      </c>
      <c r="F61" s="328" t="str">
        <f t="shared" si="7"/>
        <v>否</v>
      </c>
      <c r="G61" s="311" t="str">
        <f t="shared" si="8"/>
        <v>项</v>
      </c>
    </row>
    <row r="62" ht="18.75" spans="1:7">
      <c r="A62" s="330" t="s">
        <v>1328</v>
      </c>
      <c r="B62" s="329" t="s">
        <v>1329</v>
      </c>
      <c r="C62" s="359"/>
      <c r="D62" s="359"/>
      <c r="E62" s="333"/>
      <c r="F62" s="328" t="str">
        <f t="shared" si="7"/>
        <v>否</v>
      </c>
      <c r="G62" s="311" t="str">
        <f t="shared" si="8"/>
        <v>款</v>
      </c>
    </row>
    <row r="63" ht="18.75" spans="1:7">
      <c r="A63" s="330" t="s">
        <v>1330</v>
      </c>
      <c r="B63" s="331" t="s">
        <v>1305</v>
      </c>
      <c r="C63" s="332"/>
      <c r="D63" s="332"/>
      <c r="E63" s="333" t="str">
        <f>IF(C63&gt;0,D63/C63-1,IF(C63&lt;0,-(D63/C63-1),""))</f>
        <v/>
      </c>
      <c r="F63" s="328" t="str">
        <f t="shared" si="7"/>
        <v>否</v>
      </c>
      <c r="G63" s="311" t="str">
        <f t="shared" si="8"/>
        <v>项</v>
      </c>
    </row>
    <row r="64" ht="18.75" spans="1:7">
      <c r="A64" s="330" t="s">
        <v>1331</v>
      </c>
      <c r="B64" s="331" t="s">
        <v>1307</v>
      </c>
      <c r="C64" s="332"/>
      <c r="D64" s="332"/>
      <c r="E64" s="333" t="str">
        <f>IF(C64&gt;0,D64/C64-1,IF(C64&lt;0,-(D64/C64-1),""))</f>
        <v/>
      </c>
      <c r="F64" s="328" t="str">
        <f t="shared" si="7"/>
        <v>否</v>
      </c>
      <c r="G64" s="311" t="str">
        <f t="shared" si="8"/>
        <v>项</v>
      </c>
    </row>
    <row r="65" ht="18.75" spans="1:7">
      <c r="A65" s="330" t="s">
        <v>1332</v>
      </c>
      <c r="B65" s="331" t="s">
        <v>1333</v>
      </c>
      <c r="C65" s="332"/>
      <c r="D65" s="332"/>
      <c r="E65" s="333" t="str">
        <f>IF(C65&gt;0,D65/C65-1,IF(C65&lt;0,-(D65/C65-1),""))</f>
        <v/>
      </c>
      <c r="F65" s="328" t="str">
        <f t="shared" si="7"/>
        <v>否</v>
      </c>
      <c r="G65" s="311" t="str">
        <f t="shared" si="8"/>
        <v>项</v>
      </c>
    </row>
    <row r="66" ht="18.75" spans="1:7">
      <c r="A66" s="330" t="s">
        <v>1334</v>
      </c>
      <c r="B66" s="329" t="s">
        <v>1335</v>
      </c>
      <c r="C66" s="359"/>
      <c r="D66" s="359"/>
      <c r="E66" s="333"/>
      <c r="F66" s="328" t="str">
        <f t="shared" si="7"/>
        <v>否</v>
      </c>
      <c r="G66" s="311" t="str">
        <f t="shared" si="8"/>
        <v>款</v>
      </c>
    </row>
    <row r="67" ht="18.75" spans="1:7">
      <c r="A67" s="330" t="s">
        <v>1336</v>
      </c>
      <c r="B67" s="329" t="s">
        <v>1337</v>
      </c>
      <c r="C67" s="359"/>
      <c r="D67" s="359"/>
      <c r="E67" s="333"/>
      <c r="F67" s="328" t="str">
        <f t="shared" si="7"/>
        <v>否</v>
      </c>
      <c r="G67" s="311" t="str">
        <f t="shared" si="8"/>
        <v>款</v>
      </c>
    </row>
    <row r="68" ht="18.75" spans="1:7">
      <c r="A68" s="330" t="s">
        <v>1338</v>
      </c>
      <c r="B68" s="331" t="s">
        <v>1339</v>
      </c>
      <c r="C68" s="332"/>
      <c r="D68" s="332"/>
      <c r="E68" s="333" t="str">
        <f t="shared" ref="E68:E76" si="9">IF(C68&gt;0,D68/C68-1,IF(C68&lt;0,-(D68/C68-1),""))</f>
        <v/>
      </c>
      <c r="F68" s="328" t="str">
        <f t="shared" si="7"/>
        <v>否</v>
      </c>
      <c r="G68" s="311" t="str">
        <f t="shared" si="8"/>
        <v>项</v>
      </c>
    </row>
    <row r="69" ht="18.75" spans="1:7">
      <c r="A69" s="330" t="s">
        <v>1340</v>
      </c>
      <c r="B69" s="331" t="s">
        <v>1341</v>
      </c>
      <c r="C69" s="332"/>
      <c r="D69" s="332"/>
      <c r="E69" s="333" t="str">
        <f t="shared" si="9"/>
        <v/>
      </c>
      <c r="F69" s="328" t="str">
        <f t="shared" si="7"/>
        <v>否</v>
      </c>
      <c r="G69" s="311" t="str">
        <f t="shared" si="8"/>
        <v>项</v>
      </c>
    </row>
    <row r="70" ht="18.75" spans="1:7">
      <c r="A70" s="330" t="s">
        <v>1342</v>
      </c>
      <c r="B70" s="331" t="s">
        <v>1343</v>
      </c>
      <c r="C70" s="332"/>
      <c r="D70" s="332"/>
      <c r="E70" s="333" t="str">
        <f t="shared" si="9"/>
        <v/>
      </c>
      <c r="F70" s="328" t="str">
        <f t="shared" si="7"/>
        <v>否</v>
      </c>
      <c r="G70" s="311" t="str">
        <f t="shared" si="8"/>
        <v>项</v>
      </c>
    </row>
    <row r="71" ht="18.75" spans="1:7">
      <c r="A71" s="330" t="s">
        <v>1344</v>
      </c>
      <c r="B71" s="331" t="s">
        <v>1345</v>
      </c>
      <c r="C71" s="332"/>
      <c r="D71" s="332"/>
      <c r="E71" s="333" t="str">
        <f t="shared" si="9"/>
        <v/>
      </c>
      <c r="F71" s="328" t="str">
        <f t="shared" si="7"/>
        <v>否</v>
      </c>
      <c r="G71" s="311" t="str">
        <f t="shared" si="8"/>
        <v>项</v>
      </c>
    </row>
    <row r="72" ht="18.75" spans="1:7">
      <c r="A72" s="330" t="s">
        <v>1346</v>
      </c>
      <c r="B72" s="331" t="s">
        <v>1347</v>
      </c>
      <c r="C72" s="332"/>
      <c r="D72" s="332"/>
      <c r="E72" s="333" t="str">
        <f t="shared" si="9"/>
        <v/>
      </c>
      <c r="F72" s="328" t="str">
        <f t="shared" si="7"/>
        <v>否</v>
      </c>
      <c r="G72" s="311" t="str">
        <f t="shared" si="8"/>
        <v>项</v>
      </c>
    </row>
    <row r="73" ht="18.75" spans="1:7">
      <c r="A73" s="330" t="s">
        <v>1348</v>
      </c>
      <c r="B73" s="329" t="s">
        <v>1349</v>
      </c>
      <c r="C73" s="359">
        <f>SUBTOTAL(9,C76)</f>
        <v>3500</v>
      </c>
      <c r="D73" s="359">
        <f>SUBTOTAL(9,D76)</f>
        <v>3000</v>
      </c>
      <c r="E73" s="333">
        <f t="shared" si="9"/>
        <v>-0.143</v>
      </c>
      <c r="F73" s="328" t="str">
        <f t="shared" si="7"/>
        <v>是</v>
      </c>
      <c r="G73" s="311" t="str">
        <f t="shared" si="8"/>
        <v>款</v>
      </c>
    </row>
    <row r="74" ht="18.75" spans="1:7">
      <c r="A74" s="330" t="s">
        <v>1350</v>
      </c>
      <c r="B74" s="331" t="s">
        <v>1351</v>
      </c>
      <c r="C74" s="332"/>
      <c r="D74" s="332"/>
      <c r="E74" s="333" t="str">
        <f t="shared" si="9"/>
        <v/>
      </c>
      <c r="F74" s="328" t="str">
        <f t="shared" si="7"/>
        <v>否</v>
      </c>
      <c r="G74" s="311" t="str">
        <f t="shared" si="8"/>
        <v>项</v>
      </c>
    </row>
    <row r="75" ht="18.75" spans="1:7">
      <c r="A75" s="330" t="s">
        <v>1352</v>
      </c>
      <c r="B75" s="331" t="s">
        <v>1353</v>
      </c>
      <c r="C75" s="332"/>
      <c r="D75" s="332"/>
      <c r="E75" s="333" t="str">
        <f t="shared" si="9"/>
        <v/>
      </c>
      <c r="F75" s="328" t="str">
        <f t="shared" si="7"/>
        <v>否</v>
      </c>
      <c r="G75" s="311" t="str">
        <f t="shared" si="8"/>
        <v>项</v>
      </c>
    </row>
    <row r="76" ht="18.75" spans="1:7">
      <c r="A76" s="330" t="s">
        <v>1354</v>
      </c>
      <c r="B76" s="331" t="s">
        <v>1355</v>
      </c>
      <c r="C76" s="332">
        <v>3500</v>
      </c>
      <c r="D76" s="332">
        <v>3000</v>
      </c>
      <c r="E76" s="333">
        <f t="shared" si="9"/>
        <v>-0.143</v>
      </c>
      <c r="F76" s="328" t="str">
        <f t="shared" si="7"/>
        <v>是</v>
      </c>
      <c r="G76" s="311" t="str">
        <f t="shared" si="8"/>
        <v>项</v>
      </c>
    </row>
    <row r="77" ht="18.75" spans="1:7">
      <c r="A77" s="330" t="s">
        <v>1356</v>
      </c>
      <c r="B77" s="329" t="s">
        <v>1357</v>
      </c>
      <c r="C77" s="359"/>
      <c r="D77" s="359"/>
      <c r="E77" s="333"/>
      <c r="F77" s="328" t="str">
        <f t="shared" si="7"/>
        <v>否</v>
      </c>
      <c r="G77" s="311" t="str">
        <f t="shared" si="8"/>
        <v>款</v>
      </c>
    </row>
    <row r="78" ht="18.75" spans="1:7">
      <c r="A78" s="330" t="s">
        <v>1358</v>
      </c>
      <c r="B78" s="331" t="s">
        <v>1305</v>
      </c>
      <c r="C78" s="332"/>
      <c r="D78" s="332"/>
      <c r="E78" s="333" t="str">
        <f>IF(C78&gt;0,D78/C78-1,IF(C78&lt;0,-(D78/C78-1),""))</f>
        <v/>
      </c>
      <c r="F78" s="328" t="str">
        <f t="shared" si="7"/>
        <v>否</v>
      </c>
      <c r="G78" s="311" t="str">
        <f t="shared" si="8"/>
        <v>项</v>
      </c>
    </row>
    <row r="79" ht="18.75" spans="1:7">
      <c r="A79" s="330" t="s">
        <v>1359</v>
      </c>
      <c r="B79" s="331" t="s">
        <v>1307</v>
      </c>
      <c r="C79" s="332"/>
      <c r="D79" s="332"/>
      <c r="E79" s="333" t="str">
        <f>IF(C79&gt;0,D79/C79-1,IF(C79&lt;0,-(D79/C79-1),""))</f>
        <v/>
      </c>
      <c r="F79" s="328" t="str">
        <f t="shared" si="7"/>
        <v>否</v>
      </c>
      <c r="G79" s="311" t="str">
        <f t="shared" si="8"/>
        <v>项</v>
      </c>
    </row>
    <row r="80" ht="18.75" spans="1:7">
      <c r="A80" s="330" t="s">
        <v>1360</v>
      </c>
      <c r="B80" s="331" t="s">
        <v>1361</v>
      </c>
      <c r="C80" s="332"/>
      <c r="D80" s="332"/>
      <c r="E80" s="333" t="str">
        <f>IF(C80&gt;0,D80/C80-1,IF(C80&lt;0,-(D80/C80-1),""))</f>
        <v/>
      </c>
      <c r="F80" s="328" t="str">
        <f t="shared" si="7"/>
        <v>否</v>
      </c>
      <c r="G80" s="311" t="str">
        <f t="shared" si="8"/>
        <v>项</v>
      </c>
    </row>
    <row r="81" ht="18.75" spans="1:7">
      <c r="A81" s="330" t="s">
        <v>1362</v>
      </c>
      <c r="B81" s="329" t="s">
        <v>1363</v>
      </c>
      <c r="C81" s="359"/>
      <c r="D81" s="359"/>
      <c r="E81" s="333"/>
      <c r="F81" s="328" t="str">
        <f t="shared" si="7"/>
        <v>否</v>
      </c>
      <c r="G81" s="311" t="str">
        <f t="shared" si="8"/>
        <v>款</v>
      </c>
    </row>
    <row r="82" ht="18.75" spans="1:7">
      <c r="A82" s="330" t="s">
        <v>1364</v>
      </c>
      <c r="B82" s="331" t="s">
        <v>1305</v>
      </c>
      <c r="C82" s="332"/>
      <c r="D82" s="332"/>
      <c r="E82" s="333" t="str">
        <f>IF(C82&gt;0,D82/C82-1,IF(C82&lt;0,-(D82/C82-1),""))</f>
        <v/>
      </c>
      <c r="F82" s="328" t="str">
        <f t="shared" si="7"/>
        <v>否</v>
      </c>
      <c r="G82" s="311" t="str">
        <f t="shared" si="8"/>
        <v>项</v>
      </c>
    </row>
    <row r="83" ht="18.75" spans="1:7">
      <c r="A83" s="330" t="s">
        <v>1365</v>
      </c>
      <c r="B83" s="331" t="s">
        <v>1307</v>
      </c>
      <c r="C83" s="332"/>
      <c r="D83" s="332"/>
      <c r="E83" s="333" t="str">
        <f>IF(C83&gt;0,D83/C83-1,IF(C83&lt;0,-(D83/C83-1),""))</f>
        <v/>
      </c>
      <c r="F83" s="328" t="str">
        <f t="shared" si="7"/>
        <v>否</v>
      </c>
      <c r="G83" s="311" t="str">
        <f t="shared" si="8"/>
        <v>项</v>
      </c>
    </row>
    <row r="84" s="304" customFormat="1" ht="37.5" spans="1:7">
      <c r="A84" s="330" t="s">
        <v>1366</v>
      </c>
      <c r="B84" s="331" t="s">
        <v>1367</v>
      </c>
      <c r="C84" s="332"/>
      <c r="D84" s="332"/>
      <c r="E84" s="333" t="str">
        <f>IF(C84&gt;0,D84/C84-1,IF(C84&lt;0,-(D84/C84-1),""))</f>
        <v/>
      </c>
      <c r="F84" s="328" t="str">
        <f t="shared" si="7"/>
        <v>否</v>
      </c>
      <c r="G84" s="311" t="str">
        <f t="shared" si="8"/>
        <v>项</v>
      </c>
    </row>
    <row r="85" s="304" customFormat="1" ht="37.5" spans="1:7">
      <c r="A85" s="330" t="s">
        <v>1368</v>
      </c>
      <c r="B85" s="329" t="s">
        <v>1369</v>
      </c>
      <c r="C85" s="359"/>
      <c r="D85" s="359"/>
      <c r="E85" s="333"/>
      <c r="F85" s="328" t="str">
        <f t="shared" si="7"/>
        <v>否</v>
      </c>
      <c r="G85" s="311" t="str">
        <f t="shared" si="8"/>
        <v>款</v>
      </c>
    </row>
    <row r="86" s="304" customFormat="1" ht="18.75" spans="1:7">
      <c r="A86" s="330" t="s">
        <v>1370</v>
      </c>
      <c r="B86" s="331" t="s">
        <v>1339</v>
      </c>
      <c r="C86" s="332"/>
      <c r="D86" s="332"/>
      <c r="E86" s="333" t="str">
        <f>IF(C86&gt;0,D86/C86-1,IF(C86&lt;0,-(D86/C86-1),""))</f>
        <v/>
      </c>
      <c r="F86" s="328" t="str">
        <f t="shared" si="7"/>
        <v>否</v>
      </c>
      <c r="G86" s="311" t="str">
        <f t="shared" si="8"/>
        <v>项</v>
      </c>
    </row>
    <row r="87" s="304" customFormat="1" ht="18.75" spans="1:7">
      <c r="A87" s="330" t="s">
        <v>1371</v>
      </c>
      <c r="B87" s="331" t="s">
        <v>1341</v>
      </c>
      <c r="C87" s="332"/>
      <c r="D87" s="332"/>
      <c r="E87" s="333" t="str">
        <f>IF(C87&gt;0,D87/C87-1,IF(C87&lt;0,-(D87/C87-1),""))</f>
        <v/>
      </c>
      <c r="F87" s="328" t="str">
        <f t="shared" si="7"/>
        <v>否</v>
      </c>
      <c r="G87" s="311" t="str">
        <f t="shared" si="8"/>
        <v>项</v>
      </c>
    </row>
    <row r="88" s="304" customFormat="1" ht="18.75" spans="1:7">
      <c r="A88" s="330" t="s">
        <v>1372</v>
      </c>
      <c r="B88" s="331" t="s">
        <v>1343</v>
      </c>
      <c r="C88" s="332"/>
      <c r="D88" s="332"/>
      <c r="E88" s="333" t="str">
        <f>IF(C88&gt;0,D88/C88-1,IF(C88&lt;0,-(D88/C88-1),""))</f>
        <v/>
      </c>
      <c r="F88" s="328" t="str">
        <f t="shared" si="7"/>
        <v>否</v>
      </c>
      <c r="G88" s="311" t="str">
        <f t="shared" si="8"/>
        <v>项</v>
      </c>
    </row>
    <row r="89" s="304" customFormat="1" ht="18.75" spans="1:7">
      <c r="A89" s="330" t="s">
        <v>1373</v>
      </c>
      <c r="B89" s="331" t="s">
        <v>1345</v>
      </c>
      <c r="C89" s="332"/>
      <c r="D89" s="332"/>
      <c r="E89" s="333" t="str">
        <f>IF(C89&gt;0,D89/C89-1,IF(C89&lt;0,-(D89/C89-1),""))</f>
        <v/>
      </c>
      <c r="F89" s="328" t="str">
        <f t="shared" si="7"/>
        <v>否</v>
      </c>
      <c r="G89" s="311" t="str">
        <f t="shared" si="8"/>
        <v>项</v>
      </c>
    </row>
    <row r="90" s="304" customFormat="1" ht="37.5" spans="1:7">
      <c r="A90" s="330" t="s">
        <v>1374</v>
      </c>
      <c r="B90" s="331" t="s">
        <v>1375</v>
      </c>
      <c r="C90" s="332"/>
      <c r="D90" s="332"/>
      <c r="E90" s="333" t="str">
        <f>IF(C90&gt;0,D90/C90-1,IF(C90&lt;0,-(D90/C90-1),""))</f>
        <v/>
      </c>
      <c r="F90" s="328" t="str">
        <f t="shared" si="7"/>
        <v>否</v>
      </c>
      <c r="G90" s="311" t="str">
        <f t="shared" si="8"/>
        <v>项</v>
      </c>
    </row>
    <row r="91" s="304" customFormat="1" ht="18.75" spans="1:7">
      <c r="A91" s="330" t="s">
        <v>1376</v>
      </c>
      <c r="B91" s="329" t="s">
        <v>1377</v>
      </c>
      <c r="C91" s="359"/>
      <c r="D91" s="359"/>
      <c r="E91" s="333"/>
      <c r="F91" s="328" t="str">
        <f t="shared" si="7"/>
        <v>否</v>
      </c>
      <c r="G91" s="311" t="str">
        <f t="shared" si="8"/>
        <v>款</v>
      </c>
    </row>
    <row r="92" s="304" customFormat="1" ht="18.75" spans="1:7">
      <c r="A92" s="330" t="s">
        <v>1378</v>
      </c>
      <c r="B92" s="331" t="s">
        <v>1351</v>
      </c>
      <c r="C92" s="332"/>
      <c r="D92" s="332"/>
      <c r="E92" s="333" t="str">
        <f>IF(C92&gt;0,D92/C92-1,IF(C92&lt;0,-(D92/C92-1),""))</f>
        <v/>
      </c>
      <c r="F92" s="328" t="str">
        <f t="shared" si="7"/>
        <v>否</v>
      </c>
      <c r="G92" s="311" t="str">
        <f t="shared" si="8"/>
        <v>项</v>
      </c>
    </row>
    <row r="93" s="304" customFormat="1" ht="37.5" spans="1:7">
      <c r="A93" s="330" t="s">
        <v>1379</v>
      </c>
      <c r="B93" s="331" t="s">
        <v>1380</v>
      </c>
      <c r="C93" s="332"/>
      <c r="D93" s="332"/>
      <c r="E93" s="333" t="str">
        <f>IF(C93&gt;0,D93/C93-1,IF(C93&lt;0,-(D93/C93-1),""))</f>
        <v/>
      </c>
      <c r="F93" s="328" t="str">
        <f t="shared" si="7"/>
        <v>否</v>
      </c>
      <c r="G93" s="311" t="str">
        <f t="shared" si="8"/>
        <v>项</v>
      </c>
    </row>
    <row r="94" s="304" customFormat="1" ht="37.5" spans="1:7">
      <c r="A94" s="330" t="s">
        <v>1381</v>
      </c>
      <c r="B94" s="329" t="s">
        <v>1382</v>
      </c>
      <c r="C94" s="359"/>
      <c r="D94" s="359"/>
      <c r="E94" s="333"/>
      <c r="F94" s="328" t="str">
        <f t="shared" si="7"/>
        <v>否</v>
      </c>
      <c r="G94" s="311" t="str">
        <f t="shared" si="8"/>
        <v>款</v>
      </c>
    </row>
    <row r="95" s="304" customFormat="1" ht="18.75" spans="1:7">
      <c r="A95" s="330" t="s">
        <v>1383</v>
      </c>
      <c r="B95" s="331" t="s">
        <v>1305</v>
      </c>
      <c r="C95" s="332"/>
      <c r="D95" s="332"/>
      <c r="E95" s="333" t="str">
        <f t="shared" ref="E95:E107" si="10">IF(C95&gt;0,D95/C95-1,IF(C95&lt;0,-(D95/C95-1),""))</f>
        <v/>
      </c>
      <c r="F95" s="328" t="str">
        <f t="shared" si="7"/>
        <v>否</v>
      </c>
      <c r="G95" s="311" t="str">
        <f t="shared" si="8"/>
        <v>项</v>
      </c>
    </row>
    <row r="96" s="304" customFormat="1" ht="18.75" spans="1:7">
      <c r="A96" s="330" t="s">
        <v>1384</v>
      </c>
      <c r="B96" s="331" t="s">
        <v>1307</v>
      </c>
      <c r="C96" s="332"/>
      <c r="D96" s="332"/>
      <c r="E96" s="333" t="str">
        <f t="shared" si="10"/>
        <v/>
      </c>
      <c r="F96" s="328" t="str">
        <f t="shared" si="7"/>
        <v>否</v>
      </c>
      <c r="G96" s="311" t="str">
        <f t="shared" si="8"/>
        <v>项</v>
      </c>
    </row>
    <row r="97" s="304" customFormat="1" ht="18.75" spans="1:7">
      <c r="A97" s="330" t="s">
        <v>1385</v>
      </c>
      <c r="B97" s="331" t="s">
        <v>1309</v>
      </c>
      <c r="C97" s="332"/>
      <c r="D97" s="332"/>
      <c r="E97" s="333" t="str">
        <f t="shared" si="10"/>
        <v/>
      </c>
      <c r="F97" s="328" t="str">
        <f t="shared" si="7"/>
        <v>否</v>
      </c>
      <c r="G97" s="311" t="str">
        <f t="shared" si="8"/>
        <v>项</v>
      </c>
    </row>
    <row r="98" s="304" customFormat="1" ht="18.75" spans="1:7">
      <c r="A98" s="330" t="s">
        <v>1386</v>
      </c>
      <c r="B98" s="331" t="s">
        <v>1311</v>
      </c>
      <c r="C98" s="332"/>
      <c r="D98" s="332"/>
      <c r="E98" s="333" t="str">
        <f t="shared" si="10"/>
        <v/>
      </c>
      <c r="F98" s="328" t="str">
        <f t="shared" si="7"/>
        <v>否</v>
      </c>
      <c r="G98" s="311" t="str">
        <f t="shared" si="8"/>
        <v>项</v>
      </c>
    </row>
    <row r="99" ht="18.75" spans="1:7">
      <c r="A99" s="330" t="s">
        <v>1387</v>
      </c>
      <c r="B99" s="331" t="s">
        <v>1317</v>
      </c>
      <c r="C99" s="332"/>
      <c r="D99" s="332"/>
      <c r="E99" s="333" t="str">
        <f t="shared" si="10"/>
        <v/>
      </c>
      <c r="F99" s="328" t="str">
        <f t="shared" si="7"/>
        <v>否</v>
      </c>
      <c r="G99" s="311" t="str">
        <f t="shared" si="8"/>
        <v>项</v>
      </c>
    </row>
    <row r="100" ht="18.75" spans="1:7">
      <c r="A100" s="330" t="s">
        <v>1388</v>
      </c>
      <c r="B100" s="331" t="s">
        <v>1321</v>
      </c>
      <c r="C100" s="332"/>
      <c r="D100" s="332"/>
      <c r="E100" s="333" t="str">
        <f t="shared" si="10"/>
        <v/>
      </c>
      <c r="F100" s="328" t="str">
        <f t="shared" si="7"/>
        <v>否</v>
      </c>
      <c r="G100" s="311" t="str">
        <f t="shared" si="8"/>
        <v>项</v>
      </c>
    </row>
    <row r="101" ht="18.75" spans="1:7">
      <c r="A101" s="330" t="s">
        <v>1389</v>
      </c>
      <c r="B101" s="331" t="s">
        <v>1323</v>
      </c>
      <c r="C101" s="332"/>
      <c r="D101" s="332"/>
      <c r="E101" s="333" t="str">
        <f t="shared" si="10"/>
        <v/>
      </c>
      <c r="F101" s="328" t="str">
        <f t="shared" si="7"/>
        <v>否</v>
      </c>
      <c r="G101" s="311" t="str">
        <f t="shared" si="8"/>
        <v>项</v>
      </c>
    </row>
    <row r="102" s="304" customFormat="1" ht="37.5" spans="1:7">
      <c r="A102" s="330" t="s">
        <v>1390</v>
      </c>
      <c r="B102" s="331" t="s">
        <v>1391</v>
      </c>
      <c r="C102" s="332"/>
      <c r="D102" s="332"/>
      <c r="E102" s="333" t="str">
        <f t="shared" si="10"/>
        <v/>
      </c>
      <c r="F102" s="328" t="str">
        <f t="shared" si="7"/>
        <v>否</v>
      </c>
      <c r="G102" s="311" t="str">
        <f t="shared" si="8"/>
        <v>项</v>
      </c>
    </row>
    <row r="103" s="304" customFormat="1" ht="18.75" spans="1:7">
      <c r="A103" s="340">
        <v>21298</v>
      </c>
      <c r="B103" s="342" t="s">
        <v>1299</v>
      </c>
      <c r="C103" s="332"/>
      <c r="D103" s="332">
        <f>SUBTOTAL(9,D104)</f>
        <v>17400</v>
      </c>
      <c r="E103" s="333" t="str">
        <f t="shared" si="10"/>
        <v/>
      </c>
      <c r="F103" s="328"/>
      <c r="G103" s="311"/>
    </row>
    <row r="104" s="304" customFormat="1" ht="18.75" spans="1:7">
      <c r="A104" s="340">
        <v>2129801</v>
      </c>
      <c r="B104" s="343" t="s">
        <v>1392</v>
      </c>
      <c r="C104" s="332"/>
      <c r="D104" s="332">
        <v>17400</v>
      </c>
      <c r="E104" s="333" t="str">
        <f t="shared" si="10"/>
        <v/>
      </c>
      <c r="F104" s="328"/>
      <c r="G104" s="311"/>
    </row>
    <row r="105" s="304" customFormat="1" ht="18.75" spans="1:7">
      <c r="A105" s="324" t="s">
        <v>92</v>
      </c>
      <c r="B105" s="325" t="s">
        <v>1393</v>
      </c>
      <c r="C105" s="377">
        <f>C106+C129</f>
        <v>63</v>
      </c>
      <c r="D105" s="377">
        <f>D106+D129</f>
        <v>22</v>
      </c>
      <c r="E105" s="333">
        <f t="shared" si="10"/>
        <v>-0.651</v>
      </c>
      <c r="F105" s="328" t="str">
        <f t="shared" ref="F105:F138" si="11">IF(LEN(A105)=3,"是",IF(B105&lt;&gt;"",IF(SUM(C105:D105)&lt;&gt;0,"是","否"),"是"))</f>
        <v>是</v>
      </c>
      <c r="G105" s="311" t="str">
        <f t="shared" ref="G105:G138" si="12">IF(LEN(A105)=3,"类",IF(LEN(A105)=5,"款","项"))</f>
        <v>类</v>
      </c>
    </row>
    <row r="106" ht="18.75" spans="1:7">
      <c r="A106" s="330" t="s">
        <v>1394</v>
      </c>
      <c r="B106" s="329" t="s">
        <v>1395</v>
      </c>
      <c r="C106" s="359">
        <f>SUBTOTAL(9,C107:C110)</f>
        <v>2</v>
      </c>
      <c r="D106" s="359">
        <f>SUBTOTAL(9,D107:D110)</f>
        <v>15</v>
      </c>
      <c r="E106" s="333">
        <f t="shared" si="10"/>
        <v>6.5</v>
      </c>
      <c r="F106" s="328" t="str">
        <f t="shared" si="11"/>
        <v>是</v>
      </c>
      <c r="G106" s="311" t="str">
        <f t="shared" si="12"/>
        <v>款</v>
      </c>
    </row>
    <row r="107" s="304" customFormat="1" ht="18.75" spans="1:7">
      <c r="A107" s="330" t="s">
        <v>1396</v>
      </c>
      <c r="B107" s="331" t="s">
        <v>1272</v>
      </c>
      <c r="C107" s="332"/>
      <c r="D107" s="341">
        <v>12</v>
      </c>
      <c r="E107" s="333" t="str">
        <f t="shared" si="10"/>
        <v/>
      </c>
      <c r="F107" s="328" t="str">
        <f t="shared" si="11"/>
        <v>是</v>
      </c>
      <c r="G107" s="311" t="str">
        <f t="shared" si="12"/>
        <v>项</v>
      </c>
    </row>
    <row r="108" s="304" customFormat="1" ht="18.75" spans="1:7">
      <c r="A108" s="330" t="s">
        <v>1397</v>
      </c>
      <c r="B108" s="331" t="s">
        <v>1398</v>
      </c>
      <c r="C108" s="332"/>
      <c r="D108" s="332"/>
      <c r="E108" s="333" t="str">
        <f t="shared" ref="E105:E138" si="13">IF(C108&gt;0,D108/C108-1,IF(C108&lt;0,-(D108/C108-1),""))</f>
        <v/>
      </c>
      <c r="F108" s="328" t="str">
        <f t="shared" si="11"/>
        <v>否</v>
      </c>
      <c r="G108" s="311" t="str">
        <f t="shared" si="12"/>
        <v>项</v>
      </c>
    </row>
    <row r="109" s="304" customFormat="1" ht="18.75" spans="1:7">
      <c r="A109" s="330" t="s">
        <v>1399</v>
      </c>
      <c r="B109" s="331" t="s">
        <v>1400</v>
      </c>
      <c r="C109" s="332"/>
      <c r="D109" s="332"/>
      <c r="E109" s="333" t="str">
        <f t="shared" si="13"/>
        <v/>
      </c>
      <c r="F109" s="328" t="str">
        <f t="shared" si="11"/>
        <v>否</v>
      </c>
      <c r="G109" s="311" t="str">
        <f t="shared" si="12"/>
        <v>项</v>
      </c>
    </row>
    <row r="110" s="304" customFormat="1" ht="18.75" spans="1:7">
      <c r="A110" s="330" t="s">
        <v>1401</v>
      </c>
      <c r="B110" s="331" t="s">
        <v>1402</v>
      </c>
      <c r="C110" s="341">
        <v>2</v>
      </c>
      <c r="D110" s="341">
        <v>3</v>
      </c>
      <c r="E110" s="333">
        <f t="shared" si="13"/>
        <v>0.5</v>
      </c>
      <c r="F110" s="328" t="str">
        <f t="shared" si="11"/>
        <v>是</v>
      </c>
      <c r="G110" s="311" t="str">
        <f t="shared" si="12"/>
        <v>项</v>
      </c>
    </row>
    <row r="111" s="304" customFormat="1" ht="18.75" spans="1:7">
      <c r="A111" s="330" t="s">
        <v>1403</v>
      </c>
      <c r="B111" s="331" t="s">
        <v>1404</v>
      </c>
      <c r="C111" s="332"/>
      <c r="D111" s="332"/>
      <c r="E111" s="333" t="str">
        <f t="shared" si="13"/>
        <v/>
      </c>
      <c r="F111" s="328" t="str">
        <f t="shared" si="11"/>
        <v>否</v>
      </c>
      <c r="G111" s="311" t="str">
        <f t="shared" si="12"/>
        <v>款</v>
      </c>
    </row>
    <row r="112" ht="18.75" spans="1:7">
      <c r="A112" s="330" t="s">
        <v>1405</v>
      </c>
      <c r="B112" s="331" t="s">
        <v>1272</v>
      </c>
      <c r="C112" s="332"/>
      <c r="D112" s="332"/>
      <c r="E112" s="333" t="str">
        <f t="shared" si="13"/>
        <v/>
      </c>
      <c r="F112" s="328" t="str">
        <f t="shared" si="11"/>
        <v>否</v>
      </c>
      <c r="G112" s="311" t="str">
        <f t="shared" si="12"/>
        <v>项</v>
      </c>
    </row>
    <row r="113" s="304" customFormat="1" ht="18.75" spans="1:7">
      <c r="A113" s="330" t="s">
        <v>1406</v>
      </c>
      <c r="B113" s="331" t="s">
        <v>1398</v>
      </c>
      <c r="C113" s="332"/>
      <c r="D113" s="332"/>
      <c r="E113" s="333" t="str">
        <f t="shared" si="13"/>
        <v/>
      </c>
      <c r="F113" s="328" t="str">
        <f t="shared" si="11"/>
        <v>否</v>
      </c>
      <c r="G113" s="311" t="str">
        <f t="shared" si="12"/>
        <v>项</v>
      </c>
    </row>
    <row r="114" s="304" customFormat="1" ht="18.75" spans="1:7">
      <c r="A114" s="330" t="s">
        <v>1407</v>
      </c>
      <c r="B114" s="331" t="s">
        <v>1408</v>
      </c>
      <c r="C114" s="332"/>
      <c r="D114" s="332"/>
      <c r="E114" s="333" t="str">
        <f t="shared" si="13"/>
        <v/>
      </c>
      <c r="F114" s="328" t="str">
        <f t="shared" si="11"/>
        <v>否</v>
      </c>
      <c r="G114" s="311" t="str">
        <f t="shared" si="12"/>
        <v>项</v>
      </c>
    </row>
    <row r="115" s="304" customFormat="1" ht="18.75" spans="1:7">
      <c r="A115" s="330" t="s">
        <v>1409</v>
      </c>
      <c r="B115" s="331" t="s">
        <v>1410</v>
      </c>
      <c r="C115" s="332"/>
      <c r="D115" s="332"/>
      <c r="E115" s="333" t="str">
        <f t="shared" si="13"/>
        <v/>
      </c>
      <c r="F115" s="328" t="str">
        <f t="shared" si="11"/>
        <v>否</v>
      </c>
      <c r="G115" s="311" t="str">
        <f t="shared" si="12"/>
        <v>项</v>
      </c>
    </row>
    <row r="116" ht="18.75" spans="1:7">
      <c r="A116" s="330" t="s">
        <v>1411</v>
      </c>
      <c r="B116" s="329" t="s">
        <v>1412</v>
      </c>
      <c r="C116" s="359"/>
      <c r="D116" s="359"/>
      <c r="E116" s="333"/>
      <c r="F116" s="328" t="str">
        <f t="shared" si="11"/>
        <v>否</v>
      </c>
      <c r="G116" s="311" t="str">
        <f t="shared" si="12"/>
        <v>款</v>
      </c>
    </row>
    <row r="117" s="304" customFormat="1" ht="18.75" spans="1:7">
      <c r="A117" s="330" t="s">
        <v>1413</v>
      </c>
      <c r="B117" s="331" t="s">
        <v>1414</v>
      </c>
      <c r="C117" s="332"/>
      <c r="D117" s="332"/>
      <c r="E117" s="333" t="str">
        <f t="shared" si="13"/>
        <v/>
      </c>
      <c r="F117" s="328" t="str">
        <f t="shared" si="11"/>
        <v>否</v>
      </c>
      <c r="G117" s="311" t="str">
        <f t="shared" si="12"/>
        <v>项</v>
      </c>
    </row>
    <row r="118" s="304" customFormat="1" ht="18.75" spans="1:7">
      <c r="A118" s="330" t="s">
        <v>1415</v>
      </c>
      <c r="B118" s="331" t="s">
        <v>1416</v>
      </c>
      <c r="C118" s="332"/>
      <c r="D118" s="332"/>
      <c r="E118" s="333" t="str">
        <f t="shared" si="13"/>
        <v/>
      </c>
      <c r="F118" s="328" t="str">
        <f t="shared" si="11"/>
        <v>否</v>
      </c>
      <c r="G118" s="311" t="str">
        <f t="shared" si="12"/>
        <v>项</v>
      </c>
    </row>
    <row r="119" s="304" customFormat="1" ht="18.75" spans="1:7">
      <c r="A119" s="330" t="s">
        <v>1417</v>
      </c>
      <c r="B119" s="331" t="s">
        <v>1418</v>
      </c>
      <c r="C119" s="332"/>
      <c r="D119" s="332"/>
      <c r="E119" s="333" t="str">
        <f t="shared" si="13"/>
        <v/>
      </c>
      <c r="F119" s="328" t="str">
        <f t="shared" si="11"/>
        <v>否</v>
      </c>
      <c r="G119" s="311" t="str">
        <f t="shared" si="12"/>
        <v>项</v>
      </c>
    </row>
    <row r="120" ht="18.75" spans="1:7">
      <c r="A120" s="330" t="s">
        <v>1419</v>
      </c>
      <c r="B120" s="331" t="s">
        <v>1420</v>
      </c>
      <c r="C120" s="332"/>
      <c r="D120" s="332"/>
      <c r="E120" s="333" t="str">
        <f t="shared" si="13"/>
        <v/>
      </c>
      <c r="F120" s="328" t="str">
        <f t="shared" si="11"/>
        <v>否</v>
      </c>
      <c r="G120" s="311" t="str">
        <f t="shared" si="12"/>
        <v>项</v>
      </c>
    </row>
    <row r="121" s="304" customFormat="1" ht="37.5" spans="1:7">
      <c r="A121" s="345">
        <v>21370</v>
      </c>
      <c r="B121" s="329" t="s">
        <v>1421</v>
      </c>
      <c r="C121" s="359"/>
      <c r="D121" s="359"/>
      <c r="E121" s="333"/>
      <c r="F121" s="328" t="str">
        <f t="shared" si="11"/>
        <v>否</v>
      </c>
      <c r="G121" s="311" t="str">
        <f t="shared" si="12"/>
        <v>款</v>
      </c>
    </row>
    <row r="122" s="304" customFormat="1" ht="18.75" spans="1:7">
      <c r="A122" s="345">
        <v>2137001</v>
      </c>
      <c r="B122" s="331" t="s">
        <v>1272</v>
      </c>
      <c r="C122" s="332"/>
      <c r="D122" s="332"/>
      <c r="E122" s="333" t="str">
        <f t="shared" si="13"/>
        <v/>
      </c>
      <c r="F122" s="328" t="str">
        <f t="shared" si="11"/>
        <v>否</v>
      </c>
      <c r="G122" s="311" t="str">
        <f t="shared" si="12"/>
        <v>项</v>
      </c>
    </row>
    <row r="123" ht="37.5" spans="1:7">
      <c r="A123" s="345">
        <v>2137099</v>
      </c>
      <c r="B123" s="331" t="s">
        <v>1422</v>
      </c>
      <c r="C123" s="332"/>
      <c r="D123" s="332"/>
      <c r="E123" s="333" t="str">
        <f t="shared" si="13"/>
        <v/>
      </c>
      <c r="F123" s="328" t="str">
        <f t="shared" si="11"/>
        <v>否</v>
      </c>
      <c r="G123" s="311" t="str">
        <f t="shared" si="12"/>
        <v>项</v>
      </c>
    </row>
    <row r="124" s="304" customFormat="1" ht="37.5" spans="1:7">
      <c r="A124" s="345">
        <v>21371</v>
      </c>
      <c r="B124" s="331" t="s">
        <v>1423</v>
      </c>
      <c r="C124" s="332">
        <f>SUM(C125:C128)</f>
        <v>0</v>
      </c>
      <c r="D124" s="332">
        <f>SUM(D125:D128)</f>
        <v>0</v>
      </c>
      <c r="E124" s="333" t="str">
        <f t="shared" si="13"/>
        <v/>
      </c>
      <c r="F124" s="328" t="str">
        <f t="shared" si="11"/>
        <v>否</v>
      </c>
      <c r="G124" s="311" t="str">
        <f t="shared" si="12"/>
        <v>款</v>
      </c>
    </row>
    <row r="125" ht="18.75" spans="1:7">
      <c r="A125" s="345">
        <v>2137101</v>
      </c>
      <c r="B125" s="331" t="s">
        <v>1414</v>
      </c>
      <c r="C125" s="332">
        <v>0</v>
      </c>
      <c r="D125" s="332">
        <v>0</v>
      </c>
      <c r="E125" s="333" t="str">
        <f t="shared" si="13"/>
        <v/>
      </c>
      <c r="F125" s="328" t="str">
        <f t="shared" si="11"/>
        <v>否</v>
      </c>
      <c r="G125" s="311" t="str">
        <f t="shared" si="12"/>
        <v>项</v>
      </c>
    </row>
    <row r="126" s="304" customFormat="1" ht="18.75" spans="1:7">
      <c r="A126" s="345">
        <v>2137102</v>
      </c>
      <c r="B126" s="331" t="s">
        <v>1424</v>
      </c>
      <c r="C126" s="332">
        <v>0</v>
      </c>
      <c r="D126" s="332">
        <v>0</v>
      </c>
      <c r="E126" s="333" t="str">
        <f t="shared" si="13"/>
        <v/>
      </c>
      <c r="F126" s="328" t="str">
        <f t="shared" si="11"/>
        <v>否</v>
      </c>
      <c r="G126" s="311" t="str">
        <f t="shared" si="12"/>
        <v>项</v>
      </c>
    </row>
    <row r="127" s="304" customFormat="1" ht="18.75" spans="1:7">
      <c r="A127" s="345">
        <v>2137103</v>
      </c>
      <c r="B127" s="331" t="s">
        <v>1418</v>
      </c>
      <c r="C127" s="332">
        <v>0</v>
      </c>
      <c r="D127" s="332">
        <v>0</v>
      </c>
      <c r="E127" s="333" t="str">
        <f t="shared" si="13"/>
        <v/>
      </c>
      <c r="F127" s="328" t="str">
        <f t="shared" si="11"/>
        <v>否</v>
      </c>
      <c r="G127" s="311" t="str">
        <f t="shared" si="12"/>
        <v>项</v>
      </c>
    </row>
    <row r="128" s="304" customFormat="1" ht="37.5" spans="1:7">
      <c r="A128" s="345">
        <v>2137199</v>
      </c>
      <c r="B128" s="331" t="s">
        <v>1425</v>
      </c>
      <c r="C128" s="332">
        <v>0</v>
      </c>
      <c r="D128" s="332">
        <v>0</v>
      </c>
      <c r="E128" s="333" t="str">
        <f t="shared" si="13"/>
        <v/>
      </c>
      <c r="F128" s="328" t="str">
        <f t="shared" si="11"/>
        <v>否</v>
      </c>
      <c r="G128" s="311" t="str">
        <f t="shared" si="12"/>
        <v>项</v>
      </c>
    </row>
    <row r="129" s="304" customFormat="1" ht="18.75" spans="1:7">
      <c r="A129" s="346">
        <v>21372</v>
      </c>
      <c r="B129" s="342" t="s">
        <v>1426</v>
      </c>
      <c r="C129" s="341">
        <f>SUBTOTAL(9,C130)</f>
        <v>61</v>
      </c>
      <c r="D129" s="341">
        <f>SUBTOTAL(9,D130)</f>
        <v>7</v>
      </c>
      <c r="E129" s="333">
        <f t="shared" si="13"/>
        <v>-0.885</v>
      </c>
      <c r="F129" s="328"/>
      <c r="G129" s="311"/>
    </row>
    <row r="130" s="304" customFormat="1" ht="18.75" spans="1:7">
      <c r="A130" s="346">
        <v>2137201</v>
      </c>
      <c r="B130" s="343" t="s">
        <v>1427</v>
      </c>
      <c r="C130" s="341">
        <v>61</v>
      </c>
      <c r="D130" s="341">
        <v>7</v>
      </c>
      <c r="E130" s="333">
        <f t="shared" si="13"/>
        <v>-0.885</v>
      </c>
      <c r="F130" s="328"/>
      <c r="G130" s="311"/>
    </row>
    <row r="131" s="304" customFormat="1" ht="18.75" spans="1:7">
      <c r="A131" s="324" t="s">
        <v>94</v>
      </c>
      <c r="B131" s="325" t="s">
        <v>1428</v>
      </c>
      <c r="C131" s="377"/>
      <c r="D131" s="377"/>
      <c r="E131" s="338"/>
      <c r="F131" s="328" t="str">
        <f t="shared" ref="F131:F140" si="14">IF(LEN(A131)=3,"是",IF(B131&lt;&gt;"",IF(SUM(C131:D131)&lt;&gt;0,"是","否"),"是"))</f>
        <v>是</v>
      </c>
      <c r="G131" s="311" t="str">
        <f t="shared" ref="G131:G140" si="15">IF(LEN(A131)=3,"类",IF(LEN(A131)=5,"款","项"))</f>
        <v>类</v>
      </c>
    </row>
    <row r="132" s="304" customFormat="1" ht="37.5" spans="1:7">
      <c r="A132" s="330" t="s">
        <v>1429</v>
      </c>
      <c r="B132" s="331" t="s">
        <v>1430</v>
      </c>
      <c r="C132" s="332">
        <f>SUM(C133:C136)</f>
        <v>0</v>
      </c>
      <c r="D132" s="332">
        <f>SUM(D133:D136)</f>
        <v>0</v>
      </c>
      <c r="E132" s="333" t="str">
        <f t="shared" ref="E132:E140" si="16">IF(C132&gt;0,D132/C132-1,IF(C132&lt;0,-(D132/C132-1),""))</f>
        <v/>
      </c>
      <c r="F132" s="328" t="str">
        <f t="shared" si="14"/>
        <v>否</v>
      </c>
      <c r="G132" s="311" t="str">
        <f t="shared" si="15"/>
        <v>款</v>
      </c>
    </row>
    <row r="133" ht="18.75" spans="1:7">
      <c r="A133" s="330" t="s">
        <v>1431</v>
      </c>
      <c r="B133" s="331" t="s">
        <v>1432</v>
      </c>
      <c r="C133" s="332">
        <v>0</v>
      </c>
      <c r="D133" s="332">
        <v>0</v>
      </c>
      <c r="E133" s="333" t="str">
        <f t="shared" si="16"/>
        <v/>
      </c>
      <c r="F133" s="328" t="str">
        <f t="shared" si="14"/>
        <v>否</v>
      </c>
      <c r="G133" s="311" t="str">
        <f t="shared" si="15"/>
        <v>项</v>
      </c>
    </row>
    <row r="134" s="304" customFormat="1" ht="18.75" spans="1:7">
      <c r="A134" s="330" t="s">
        <v>1433</v>
      </c>
      <c r="B134" s="331" t="s">
        <v>1434</v>
      </c>
      <c r="C134" s="332">
        <v>0</v>
      </c>
      <c r="D134" s="332">
        <v>0</v>
      </c>
      <c r="E134" s="333" t="str">
        <f t="shared" si="16"/>
        <v/>
      </c>
      <c r="F134" s="328" t="str">
        <f t="shared" si="14"/>
        <v>否</v>
      </c>
      <c r="G134" s="311" t="str">
        <f t="shared" si="15"/>
        <v>项</v>
      </c>
    </row>
    <row r="135" s="304" customFormat="1" ht="18.75" spans="1:7">
      <c r="A135" s="330" t="s">
        <v>1435</v>
      </c>
      <c r="B135" s="331" t="s">
        <v>1436</v>
      </c>
      <c r="C135" s="332">
        <v>0</v>
      </c>
      <c r="D135" s="332">
        <v>0</v>
      </c>
      <c r="E135" s="333" t="str">
        <f t="shared" si="16"/>
        <v/>
      </c>
      <c r="F135" s="328" t="str">
        <f t="shared" si="14"/>
        <v>否</v>
      </c>
      <c r="G135" s="311" t="str">
        <f t="shared" si="15"/>
        <v>项</v>
      </c>
    </row>
    <row r="136" s="304" customFormat="1" ht="37.5" spans="1:7">
      <c r="A136" s="330" t="s">
        <v>1437</v>
      </c>
      <c r="B136" s="331" t="s">
        <v>1438</v>
      </c>
      <c r="C136" s="332"/>
      <c r="D136" s="332"/>
      <c r="E136" s="333" t="str">
        <f t="shared" si="16"/>
        <v/>
      </c>
      <c r="F136" s="328" t="str">
        <f t="shared" si="14"/>
        <v>否</v>
      </c>
      <c r="G136" s="311" t="str">
        <f t="shared" si="15"/>
        <v>项</v>
      </c>
    </row>
    <row r="137" ht="18.75" spans="1:7">
      <c r="A137" s="330" t="s">
        <v>1439</v>
      </c>
      <c r="B137" s="331" t="s">
        <v>1440</v>
      </c>
      <c r="C137" s="332"/>
      <c r="D137" s="332"/>
      <c r="E137" s="333" t="str">
        <f t="shared" si="16"/>
        <v/>
      </c>
      <c r="F137" s="328" t="str">
        <f t="shared" si="14"/>
        <v>否</v>
      </c>
      <c r="G137" s="311" t="str">
        <f t="shared" si="15"/>
        <v>款</v>
      </c>
    </row>
    <row r="138" ht="18.75" spans="1:7">
      <c r="A138" s="330" t="s">
        <v>1441</v>
      </c>
      <c r="B138" s="331" t="s">
        <v>1436</v>
      </c>
      <c r="C138" s="332"/>
      <c r="D138" s="332"/>
      <c r="E138" s="333" t="str">
        <f t="shared" si="16"/>
        <v/>
      </c>
      <c r="F138" s="328" t="str">
        <f t="shared" si="14"/>
        <v>否</v>
      </c>
      <c r="G138" s="311" t="str">
        <f t="shared" si="15"/>
        <v>项</v>
      </c>
    </row>
    <row r="139" s="304" customFormat="1" ht="18.75" spans="1:7">
      <c r="A139" s="330" t="s">
        <v>1442</v>
      </c>
      <c r="B139" s="331" t="s">
        <v>1443</v>
      </c>
      <c r="C139" s="332"/>
      <c r="D139" s="332"/>
      <c r="E139" s="333" t="str">
        <f t="shared" si="16"/>
        <v/>
      </c>
      <c r="F139" s="328" t="str">
        <f t="shared" si="14"/>
        <v>否</v>
      </c>
      <c r="G139" s="311" t="str">
        <f t="shared" si="15"/>
        <v>项</v>
      </c>
    </row>
    <row r="140" ht="18.75" spans="1:7">
      <c r="A140" s="330" t="s">
        <v>1444</v>
      </c>
      <c r="B140" s="331" t="s">
        <v>1445</v>
      </c>
      <c r="C140" s="332"/>
      <c r="D140" s="332"/>
      <c r="E140" s="333" t="str">
        <f t="shared" si="16"/>
        <v/>
      </c>
      <c r="F140" s="328" t="str">
        <f t="shared" si="14"/>
        <v>否</v>
      </c>
      <c r="G140" s="311" t="str">
        <f t="shared" si="15"/>
        <v>项</v>
      </c>
    </row>
    <row r="141" ht="18.75" spans="1:7">
      <c r="A141" s="330" t="s">
        <v>1446</v>
      </c>
      <c r="B141" s="331" t="s">
        <v>1447</v>
      </c>
      <c r="C141" s="332"/>
      <c r="D141" s="332"/>
      <c r="E141" s="333" t="str">
        <f t="shared" ref="E141:E204" si="17">IF(C141&gt;0,D141/C141-1,IF(C141&lt;0,-(D141/C141-1),""))</f>
        <v/>
      </c>
      <c r="F141" s="328" t="str">
        <f t="shared" ref="F141:F204" si="18">IF(LEN(A141)=3,"是",IF(B141&lt;&gt;"",IF(SUM(C141:D141)&lt;&gt;0,"是","否"),"是"))</f>
        <v>否</v>
      </c>
      <c r="G141" s="311" t="str">
        <f t="shared" ref="G141:G204" si="19">IF(LEN(A141)=3,"类",IF(LEN(A141)=5,"款","项"))</f>
        <v>项</v>
      </c>
    </row>
    <row r="142" s="304" customFormat="1" ht="18.75" spans="1:7">
      <c r="A142" s="330" t="s">
        <v>1448</v>
      </c>
      <c r="B142" s="329" t="s">
        <v>1449</v>
      </c>
      <c r="C142" s="359"/>
      <c r="D142" s="359"/>
      <c r="E142" s="333"/>
      <c r="F142" s="328" t="str">
        <f t="shared" si="18"/>
        <v>否</v>
      </c>
      <c r="G142" s="311" t="str">
        <f t="shared" si="19"/>
        <v>款</v>
      </c>
    </row>
    <row r="143" s="304" customFormat="1" ht="18.75" spans="1:7">
      <c r="A143" s="330" t="s">
        <v>1450</v>
      </c>
      <c r="B143" s="331" t="s">
        <v>1451</v>
      </c>
      <c r="C143" s="332"/>
      <c r="D143" s="332"/>
      <c r="E143" s="333" t="str">
        <f t="shared" si="17"/>
        <v/>
      </c>
      <c r="F143" s="328" t="str">
        <f t="shared" si="18"/>
        <v>否</v>
      </c>
      <c r="G143" s="311" t="str">
        <f t="shared" si="19"/>
        <v>项</v>
      </c>
    </row>
    <row r="144" s="304" customFormat="1" ht="18.75" spans="1:7">
      <c r="A144" s="330" t="s">
        <v>1452</v>
      </c>
      <c r="B144" s="331" t="s">
        <v>1453</v>
      </c>
      <c r="C144" s="332"/>
      <c r="D144" s="332"/>
      <c r="E144" s="333" t="str">
        <f t="shared" si="17"/>
        <v/>
      </c>
      <c r="F144" s="328" t="str">
        <f t="shared" si="18"/>
        <v>否</v>
      </c>
      <c r="G144" s="311" t="str">
        <f t="shared" si="19"/>
        <v>项</v>
      </c>
    </row>
    <row r="145" s="304" customFormat="1" ht="18.75" spans="1:7">
      <c r="A145" s="330" t="s">
        <v>1454</v>
      </c>
      <c r="B145" s="331" t="s">
        <v>1455</v>
      </c>
      <c r="C145" s="332"/>
      <c r="D145" s="332"/>
      <c r="E145" s="333" t="str">
        <f t="shared" si="17"/>
        <v/>
      </c>
      <c r="F145" s="328" t="str">
        <f t="shared" si="18"/>
        <v>否</v>
      </c>
      <c r="G145" s="311" t="str">
        <f t="shared" si="19"/>
        <v>项</v>
      </c>
    </row>
    <row r="146" s="304" customFormat="1" ht="18.75" spans="1:7">
      <c r="A146" s="330" t="s">
        <v>1456</v>
      </c>
      <c r="B146" s="331" t="s">
        <v>1457</v>
      </c>
      <c r="C146" s="332"/>
      <c r="D146" s="332"/>
      <c r="E146" s="333" t="str">
        <f t="shared" si="17"/>
        <v/>
      </c>
      <c r="F146" s="328" t="str">
        <f t="shared" si="18"/>
        <v>否</v>
      </c>
      <c r="G146" s="311" t="str">
        <f t="shared" si="19"/>
        <v>项</v>
      </c>
    </row>
    <row r="147" s="304" customFormat="1" ht="18.75" spans="1:7">
      <c r="A147" s="330" t="s">
        <v>1458</v>
      </c>
      <c r="B147" s="329" t="s">
        <v>1459</v>
      </c>
      <c r="C147" s="359"/>
      <c r="D147" s="359"/>
      <c r="E147" s="333"/>
      <c r="F147" s="328" t="str">
        <f t="shared" si="18"/>
        <v>否</v>
      </c>
      <c r="G147" s="311" t="str">
        <f t="shared" si="19"/>
        <v>款</v>
      </c>
    </row>
    <row r="148" s="304" customFormat="1" ht="18.75" spans="1:7">
      <c r="A148" s="330" t="s">
        <v>1460</v>
      </c>
      <c r="B148" s="331" t="s">
        <v>1461</v>
      </c>
      <c r="C148" s="332">
        <v>0</v>
      </c>
      <c r="D148" s="332">
        <v>0</v>
      </c>
      <c r="E148" s="333" t="str">
        <f t="shared" si="17"/>
        <v/>
      </c>
      <c r="F148" s="328" t="str">
        <f t="shared" si="18"/>
        <v>否</v>
      </c>
      <c r="G148" s="311" t="str">
        <f t="shared" si="19"/>
        <v>项</v>
      </c>
    </row>
    <row r="149" s="304" customFormat="1" ht="18.75" spans="1:7">
      <c r="A149" s="330" t="s">
        <v>1462</v>
      </c>
      <c r="B149" s="331" t="s">
        <v>1463</v>
      </c>
      <c r="C149" s="332">
        <v>0</v>
      </c>
      <c r="D149" s="332">
        <v>0</v>
      </c>
      <c r="E149" s="333" t="str">
        <f t="shared" si="17"/>
        <v/>
      </c>
      <c r="F149" s="328" t="str">
        <f t="shared" si="18"/>
        <v>否</v>
      </c>
      <c r="G149" s="311" t="str">
        <f t="shared" si="19"/>
        <v>项</v>
      </c>
    </row>
    <row r="150" s="304" customFormat="1" ht="18.75" spans="1:7">
      <c r="A150" s="330" t="s">
        <v>1464</v>
      </c>
      <c r="B150" s="331" t="s">
        <v>1465</v>
      </c>
      <c r="C150" s="332">
        <v>0</v>
      </c>
      <c r="D150" s="332">
        <v>0</v>
      </c>
      <c r="E150" s="333" t="str">
        <f t="shared" si="17"/>
        <v/>
      </c>
      <c r="F150" s="328" t="str">
        <f t="shared" si="18"/>
        <v>否</v>
      </c>
      <c r="G150" s="311" t="str">
        <f t="shared" si="19"/>
        <v>项</v>
      </c>
    </row>
    <row r="151" s="304" customFormat="1" ht="18.75" spans="1:7">
      <c r="A151" s="330" t="s">
        <v>1466</v>
      </c>
      <c r="B151" s="331" t="s">
        <v>1467</v>
      </c>
      <c r="C151" s="332">
        <v>0</v>
      </c>
      <c r="D151" s="332">
        <v>0</v>
      </c>
      <c r="E151" s="333" t="str">
        <f t="shared" si="17"/>
        <v/>
      </c>
      <c r="F151" s="328" t="str">
        <f t="shared" si="18"/>
        <v>否</v>
      </c>
      <c r="G151" s="311" t="str">
        <f t="shared" si="19"/>
        <v>项</v>
      </c>
    </row>
    <row r="152" s="304" customFormat="1" ht="18.75" spans="1:7">
      <c r="A152" s="330" t="s">
        <v>1468</v>
      </c>
      <c r="B152" s="331" t="s">
        <v>1469</v>
      </c>
      <c r="C152" s="332">
        <v>0</v>
      </c>
      <c r="D152" s="332">
        <v>0</v>
      </c>
      <c r="E152" s="333" t="str">
        <f t="shared" si="17"/>
        <v/>
      </c>
      <c r="F152" s="328" t="str">
        <f t="shared" si="18"/>
        <v>否</v>
      </c>
      <c r="G152" s="311" t="str">
        <f t="shared" si="19"/>
        <v>项</v>
      </c>
    </row>
    <row r="153" s="304" customFormat="1" ht="18.75" spans="1:7">
      <c r="A153" s="330" t="s">
        <v>1470</v>
      </c>
      <c r="B153" s="331" t="s">
        <v>1471</v>
      </c>
      <c r="C153" s="332">
        <v>0</v>
      </c>
      <c r="D153" s="332">
        <v>0</v>
      </c>
      <c r="E153" s="333" t="str">
        <f t="shared" si="17"/>
        <v/>
      </c>
      <c r="F153" s="328" t="str">
        <f t="shared" si="18"/>
        <v>否</v>
      </c>
      <c r="G153" s="311" t="str">
        <f t="shared" si="19"/>
        <v>项</v>
      </c>
    </row>
    <row r="154" s="304" customFormat="1" ht="18.75" spans="1:7">
      <c r="A154" s="330" t="s">
        <v>1472</v>
      </c>
      <c r="B154" s="331" t="s">
        <v>1473</v>
      </c>
      <c r="C154" s="332">
        <v>0</v>
      </c>
      <c r="D154" s="332">
        <v>0</v>
      </c>
      <c r="E154" s="333" t="str">
        <f t="shared" si="17"/>
        <v/>
      </c>
      <c r="F154" s="328" t="str">
        <f t="shared" si="18"/>
        <v>否</v>
      </c>
      <c r="G154" s="311" t="str">
        <f t="shared" si="19"/>
        <v>项</v>
      </c>
    </row>
    <row r="155" s="304" customFormat="1" ht="18.75" spans="1:7">
      <c r="A155" s="330" t="s">
        <v>1474</v>
      </c>
      <c r="B155" s="331" t="s">
        <v>1475</v>
      </c>
      <c r="C155" s="332"/>
      <c r="D155" s="332"/>
      <c r="E155" s="333" t="str">
        <f t="shared" si="17"/>
        <v/>
      </c>
      <c r="F155" s="328" t="str">
        <f t="shared" si="18"/>
        <v>否</v>
      </c>
      <c r="G155" s="311" t="str">
        <f t="shared" si="19"/>
        <v>项</v>
      </c>
    </row>
    <row r="156" s="304" customFormat="1" ht="18.75" spans="1:7">
      <c r="A156" s="330" t="s">
        <v>1476</v>
      </c>
      <c r="B156" s="331" t="s">
        <v>1477</v>
      </c>
      <c r="C156" s="332"/>
      <c r="D156" s="332"/>
      <c r="E156" s="333" t="str">
        <f t="shared" si="17"/>
        <v/>
      </c>
      <c r="F156" s="328" t="str">
        <f t="shared" si="18"/>
        <v>否</v>
      </c>
      <c r="G156" s="311" t="str">
        <f t="shared" si="19"/>
        <v>款</v>
      </c>
    </row>
    <row r="157" s="304" customFormat="1" ht="18.75" spans="1:7">
      <c r="A157" s="330" t="s">
        <v>1478</v>
      </c>
      <c r="B157" s="331" t="s">
        <v>1479</v>
      </c>
      <c r="C157" s="332"/>
      <c r="D157" s="332"/>
      <c r="E157" s="333" t="str">
        <f t="shared" si="17"/>
        <v/>
      </c>
      <c r="F157" s="328" t="str">
        <f t="shared" si="18"/>
        <v>否</v>
      </c>
      <c r="G157" s="311" t="str">
        <f t="shared" si="19"/>
        <v>项</v>
      </c>
    </row>
    <row r="158" s="304" customFormat="1" ht="18.75" spans="1:7">
      <c r="A158" s="330" t="s">
        <v>1480</v>
      </c>
      <c r="B158" s="331" t="s">
        <v>1481</v>
      </c>
      <c r="C158" s="332"/>
      <c r="D158" s="332"/>
      <c r="E158" s="333" t="str">
        <f t="shared" si="17"/>
        <v/>
      </c>
      <c r="F158" s="328" t="str">
        <f t="shared" si="18"/>
        <v>否</v>
      </c>
      <c r="G158" s="311" t="str">
        <f t="shared" si="19"/>
        <v>项</v>
      </c>
    </row>
    <row r="159" ht="18.75" spans="1:7">
      <c r="A159" s="330" t="s">
        <v>1482</v>
      </c>
      <c r="B159" s="331" t="s">
        <v>1483</v>
      </c>
      <c r="C159" s="332"/>
      <c r="D159" s="332"/>
      <c r="E159" s="333" t="str">
        <f t="shared" si="17"/>
        <v/>
      </c>
      <c r="F159" s="328" t="str">
        <f t="shared" si="18"/>
        <v>否</v>
      </c>
      <c r="G159" s="311" t="str">
        <f t="shared" si="19"/>
        <v>项</v>
      </c>
    </row>
    <row r="160" ht="18.75" spans="1:7">
      <c r="A160" s="330" t="s">
        <v>1484</v>
      </c>
      <c r="B160" s="331" t="s">
        <v>1485</v>
      </c>
      <c r="C160" s="332"/>
      <c r="D160" s="332"/>
      <c r="E160" s="333" t="str">
        <f t="shared" si="17"/>
        <v/>
      </c>
      <c r="F160" s="328" t="str">
        <f t="shared" si="18"/>
        <v>否</v>
      </c>
      <c r="G160" s="311" t="str">
        <f t="shared" si="19"/>
        <v>项</v>
      </c>
    </row>
    <row r="161" s="304" customFormat="1" ht="18.75" spans="1:7">
      <c r="A161" s="330" t="s">
        <v>1486</v>
      </c>
      <c r="B161" s="331" t="s">
        <v>1487</v>
      </c>
      <c r="C161" s="332"/>
      <c r="D161" s="332"/>
      <c r="E161" s="333" t="str">
        <f t="shared" si="17"/>
        <v/>
      </c>
      <c r="F161" s="328" t="str">
        <f t="shared" si="18"/>
        <v>否</v>
      </c>
      <c r="G161" s="311" t="str">
        <f t="shared" si="19"/>
        <v>项</v>
      </c>
    </row>
    <row r="162" ht="18.75" spans="1:7">
      <c r="A162" s="330" t="s">
        <v>1488</v>
      </c>
      <c r="B162" s="331" t="s">
        <v>1489</v>
      </c>
      <c r="C162" s="332"/>
      <c r="D162" s="332"/>
      <c r="E162" s="333" t="str">
        <f t="shared" si="17"/>
        <v/>
      </c>
      <c r="F162" s="328" t="str">
        <f t="shared" si="18"/>
        <v>否</v>
      </c>
      <c r="G162" s="311" t="str">
        <f t="shared" si="19"/>
        <v>项</v>
      </c>
    </row>
    <row r="163" ht="18.75" spans="1:7">
      <c r="A163" s="330" t="s">
        <v>1490</v>
      </c>
      <c r="B163" s="329" t="s">
        <v>1491</v>
      </c>
      <c r="C163" s="359"/>
      <c r="D163" s="359"/>
      <c r="E163" s="333"/>
      <c r="F163" s="328" t="str">
        <f t="shared" si="18"/>
        <v>否</v>
      </c>
      <c r="G163" s="311" t="str">
        <f t="shared" si="19"/>
        <v>款</v>
      </c>
    </row>
    <row r="164" s="304" customFormat="1" ht="18.75" spans="1:7">
      <c r="A164" s="330" t="s">
        <v>1492</v>
      </c>
      <c r="B164" s="331" t="s">
        <v>1493</v>
      </c>
      <c r="C164" s="332"/>
      <c r="D164" s="332"/>
      <c r="E164" s="333" t="str">
        <f t="shared" si="17"/>
        <v/>
      </c>
      <c r="F164" s="328" t="str">
        <f t="shared" si="18"/>
        <v>否</v>
      </c>
      <c r="G164" s="311" t="str">
        <f t="shared" si="19"/>
        <v>项</v>
      </c>
    </row>
    <row r="165" s="304" customFormat="1" ht="18.75" spans="1:7">
      <c r="A165" s="330" t="s">
        <v>1494</v>
      </c>
      <c r="B165" s="331" t="s">
        <v>1495</v>
      </c>
      <c r="C165" s="332"/>
      <c r="D165" s="332"/>
      <c r="E165" s="333" t="str">
        <f t="shared" si="17"/>
        <v/>
      </c>
      <c r="F165" s="328" t="str">
        <f t="shared" si="18"/>
        <v>否</v>
      </c>
      <c r="G165" s="311" t="str">
        <f t="shared" si="19"/>
        <v>项</v>
      </c>
    </row>
    <row r="166" s="304" customFormat="1" ht="18.75" spans="1:7">
      <c r="A166" s="330" t="s">
        <v>1496</v>
      </c>
      <c r="B166" s="331" t="s">
        <v>1497</v>
      </c>
      <c r="C166" s="332"/>
      <c r="D166" s="332"/>
      <c r="E166" s="333" t="str">
        <f t="shared" si="17"/>
        <v/>
      </c>
      <c r="F166" s="328" t="str">
        <f t="shared" si="18"/>
        <v>否</v>
      </c>
      <c r="G166" s="311" t="str">
        <f t="shared" si="19"/>
        <v>项</v>
      </c>
    </row>
    <row r="167" s="304" customFormat="1" ht="18.75" spans="1:7">
      <c r="A167" s="330" t="s">
        <v>1498</v>
      </c>
      <c r="B167" s="331" t="s">
        <v>1499</v>
      </c>
      <c r="C167" s="332"/>
      <c r="D167" s="332"/>
      <c r="E167" s="333" t="str">
        <f t="shared" si="17"/>
        <v/>
      </c>
      <c r="F167" s="328" t="str">
        <f t="shared" si="18"/>
        <v>否</v>
      </c>
      <c r="G167" s="311" t="str">
        <f t="shared" si="19"/>
        <v>项</v>
      </c>
    </row>
    <row r="168" s="304" customFormat="1" ht="18.75" spans="1:7">
      <c r="A168" s="330" t="s">
        <v>1500</v>
      </c>
      <c r="B168" s="331" t="s">
        <v>1501</v>
      </c>
      <c r="C168" s="332"/>
      <c r="D168" s="332"/>
      <c r="E168" s="333" t="str">
        <f t="shared" si="17"/>
        <v/>
      </c>
      <c r="F168" s="328" t="str">
        <f t="shared" si="18"/>
        <v>否</v>
      </c>
      <c r="G168" s="311" t="str">
        <f t="shared" si="19"/>
        <v>项</v>
      </c>
    </row>
    <row r="169" s="304" customFormat="1" ht="18.75" spans="1:7">
      <c r="A169" s="330" t="s">
        <v>1502</v>
      </c>
      <c r="B169" s="331" t="s">
        <v>1503</v>
      </c>
      <c r="C169" s="332"/>
      <c r="D169" s="332"/>
      <c r="E169" s="333" t="str">
        <f t="shared" si="17"/>
        <v/>
      </c>
      <c r="F169" s="328" t="str">
        <f t="shared" si="18"/>
        <v>否</v>
      </c>
      <c r="G169" s="311" t="str">
        <f t="shared" si="19"/>
        <v>项</v>
      </c>
    </row>
    <row r="170" s="304" customFormat="1" ht="18.75" spans="1:7">
      <c r="A170" s="330" t="s">
        <v>1504</v>
      </c>
      <c r="B170" s="331" t="s">
        <v>1505</v>
      </c>
      <c r="C170" s="332"/>
      <c r="D170" s="332"/>
      <c r="E170" s="333" t="str">
        <f t="shared" si="17"/>
        <v/>
      </c>
      <c r="F170" s="328" t="str">
        <f t="shared" si="18"/>
        <v>否</v>
      </c>
      <c r="G170" s="311" t="str">
        <f t="shared" si="19"/>
        <v>项</v>
      </c>
    </row>
    <row r="171" ht="18.75" spans="1:7">
      <c r="A171" s="330" t="s">
        <v>1506</v>
      </c>
      <c r="B171" s="331" t="s">
        <v>1507</v>
      </c>
      <c r="C171" s="332"/>
      <c r="D171" s="332"/>
      <c r="E171" s="333" t="str">
        <f t="shared" si="17"/>
        <v/>
      </c>
      <c r="F171" s="328" t="str">
        <f t="shared" si="18"/>
        <v>否</v>
      </c>
      <c r="G171" s="311" t="str">
        <f t="shared" si="19"/>
        <v>项</v>
      </c>
    </row>
    <row r="172" ht="37.5" spans="1:7">
      <c r="A172" s="330" t="s">
        <v>1508</v>
      </c>
      <c r="B172" s="331" t="s">
        <v>1509</v>
      </c>
      <c r="C172" s="332"/>
      <c r="D172" s="332"/>
      <c r="E172" s="333" t="str">
        <f t="shared" si="17"/>
        <v/>
      </c>
      <c r="F172" s="328" t="str">
        <f t="shared" si="18"/>
        <v>否</v>
      </c>
      <c r="G172" s="311" t="str">
        <f t="shared" si="19"/>
        <v>款</v>
      </c>
    </row>
    <row r="173" s="304" customFormat="1" ht="18.75" spans="1:7">
      <c r="A173" s="330" t="s">
        <v>1510</v>
      </c>
      <c r="B173" s="331" t="s">
        <v>1432</v>
      </c>
      <c r="C173" s="332"/>
      <c r="D173" s="332"/>
      <c r="E173" s="333" t="str">
        <f t="shared" si="17"/>
        <v/>
      </c>
      <c r="F173" s="328" t="str">
        <f t="shared" si="18"/>
        <v>否</v>
      </c>
      <c r="G173" s="311" t="str">
        <f t="shared" si="19"/>
        <v>项</v>
      </c>
    </row>
    <row r="174" s="304" customFormat="1" ht="37.5" spans="1:7">
      <c r="A174" s="330" t="s">
        <v>1511</v>
      </c>
      <c r="B174" s="331" t="s">
        <v>1512</v>
      </c>
      <c r="C174" s="332"/>
      <c r="D174" s="332"/>
      <c r="E174" s="333" t="str">
        <f t="shared" si="17"/>
        <v/>
      </c>
      <c r="F174" s="328" t="str">
        <f t="shared" si="18"/>
        <v>否</v>
      </c>
      <c r="G174" s="311" t="str">
        <f t="shared" si="19"/>
        <v>项</v>
      </c>
    </row>
    <row r="175" s="304" customFormat="1" ht="18.75" spans="1:7">
      <c r="A175" s="330" t="s">
        <v>1513</v>
      </c>
      <c r="B175" s="329" t="s">
        <v>1514</v>
      </c>
      <c r="C175" s="359"/>
      <c r="D175" s="359"/>
      <c r="E175" s="333"/>
      <c r="F175" s="328" t="str">
        <f t="shared" si="18"/>
        <v>否</v>
      </c>
      <c r="G175" s="311" t="str">
        <f t="shared" si="19"/>
        <v>款</v>
      </c>
    </row>
    <row r="176" s="304" customFormat="1" ht="18.75" spans="1:7">
      <c r="A176" s="330" t="s">
        <v>1515</v>
      </c>
      <c r="B176" s="331" t="s">
        <v>1432</v>
      </c>
      <c r="C176" s="332"/>
      <c r="D176" s="332"/>
      <c r="E176" s="333" t="str">
        <f t="shared" si="17"/>
        <v/>
      </c>
      <c r="F176" s="328" t="str">
        <f t="shared" si="18"/>
        <v>否</v>
      </c>
      <c r="G176" s="311" t="str">
        <f t="shared" si="19"/>
        <v>项</v>
      </c>
    </row>
    <row r="177" s="304" customFormat="1" ht="37.5" spans="1:7">
      <c r="A177" s="330" t="s">
        <v>1516</v>
      </c>
      <c r="B177" s="331" t="s">
        <v>1517</v>
      </c>
      <c r="C177" s="332"/>
      <c r="D177" s="332"/>
      <c r="E177" s="333" t="str">
        <f t="shared" si="17"/>
        <v/>
      </c>
      <c r="F177" s="328" t="str">
        <f t="shared" si="18"/>
        <v>否</v>
      </c>
      <c r="G177" s="311" t="str">
        <f t="shared" si="19"/>
        <v>项</v>
      </c>
    </row>
    <row r="178" s="304" customFormat="1" ht="18.75" spans="1:7">
      <c r="A178" s="330" t="s">
        <v>1518</v>
      </c>
      <c r="B178" s="331" t="s">
        <v>1519</v>
      </c>
      <c r="C178" s="332">
        <v>0</v>
      </c>
      <c r="D178" s="332">
        <v>0</v>
      </c>
      <c r="E178" s="333" t="str">
        <f t="shared" si="17"/>
        <v/>
      </c>
      <c r="F178" s="328" t="str">
        <f t="shared" si="18"/>
        <v>否</v>
      </c>
      <c r="G178" s="311" t="str">
        <f t="shared" si="19"/>
        <v>款</v>
      </c>
    </row>
    <row r="179" ht="18.75" spans="1:7">
      <c r="A179" s="330" t="s">
        <v>1520</v>
      </c>
      <c r="B179" s="331" t="s">
        <v>1521</v>
      </c>
      <c r="C179" s="332">
        <f>SUM(C180:C182)</f>
        <v>0</v>
      </c>
      <c r="D179" s="332">
        <f>SUM(D180:D182)</f>
        <v>0</v>
      </c>
      <c r="E179" s="333" t="str">
        <f t="shared" si="17"/>
        <v/>
      </c>
      <c r="F179" s="328" t="str">
        <f t="shared" si="18"/>
        <v>否</v>
      </c>
      <c r="G179" s="311" t="str">
        <f t="shared" si="19"/>
        <v>款</v>
      </c>
    </row>
    <row r="180" ht="18.75" spans="1:7">
      <c r="A180" s="330" t="s">
        <v>1522</v>
      </c>
      <c r="B180" s="331" t="s">
        <v>1451</v>
      </c>
      <c r="C180" s="332">
        <v>0</v>
      </c>
      <c r="D180" s="332">
        <v>0</v>
      </c>
      <c r="E180" s="333" t="str">
        <f t="shared" si="17"/>
        <v/>
      </c>
      <c r="F180" s="328" t="str">
        <f t="shared" si="18"/>
        <v>否</v>
      </c>
      <c r="G180" s="311" t="str">
        <f t="shared" si="19"/>
        <v>项</v>
      </c>
    </row>
    <row r="181" ht="18.75" spans="1:7">
      <c r="A181" s="330" t="s">
        <v>1523</v>
      </c>
      <c r="B181" s="331" t="s">
        <v>1455</v>
      </c>
      <c r="C181" s="332">
        <v>0</v>
      </c>
      <c r="D181" s="332">
        <v>0</v>
      </c>
      <c r="E181" s="333" t="str">
        <f t="shared" si="17"/>
        <v/>
      </c>
      <c r="F181" s="328" t="str">
        <f t="shared" si="18"/>
        <v>否</v>
      </c>
      <c r="G181" s="311" t="str">
        <f t="shared" si="19"/>
        <v>项</v>
      </c>
    </row>
    <row r="182" s="304" customFormat="1" ht="37.5" spans="1:7">
      <c r="A182" s="330" t="s">
        <v>1524</v>
      </c>
      <c r="B182" s="331" t="s">
        <v>1525</v>
      </c>
      <c r="C182" s="332">
        <v>0</v>
      </c>
      <c r="D182" s="332">
        <v>0</v>
      </c>
      <c r="E182" s="333" t="str">
        <f t="shared" si="17"/>
        <v/>
      </c>
      <c r="F182" s="328" t="str">
        <f t="shared" si="18"/>
        <v>否</v>
      </c>
      <c r="G182" s="311" t="str">
        <f t="shared" si="19"/>
        <v>项</v>
      </c>
    </row>
    <row r="183" ht="18.75" spans="1:7">
      <c r="A183" s="324" t="s">
        <v>96</v>
      </c>
      <c r="B183" s="325" t="s">
        <v>1526</v>
      </c>
      <c r="C183" s="377"/>
      <c r="D183" s="377"/>
      <c r="E183" s="338"/>
      <c r="F183" s="328" t="str">
        <f t="shared" si="18"/>
        <v>是</v>
      </c>
      <c r="G183" s="311" t="str">
        <f t="shared" si="19"/>
        <v>类</v>
      </c>
    </row>
    <row r="184" ht="18.75" spans="1:7">
      <c r="A184" s="330" t="s">
        <v>1527</v>
      </c>
      <c r="B184" s="329" t="s">
        <v>1528</v>
      </c>
      <c r="C184" s="359"/>
      <c r="D184" s="359"/>
      <c r="E184" s="333"/>
      <c r="F184" s="328" t="str">
        <f t="shared" si="18"/>
        <v>否</v>
      </c>
      <c r="G184" s="311" t="str">
        <f t="shared" si="19"/>
        <v>款</v>
      </c>
    </row>
    <row r="185" ht="18.75" spans="1:7">
      <c r="A185" s="330" t="s">
        <v>1529</v>
      </c>
      <c r="B185" s="331" t="s">
        <v>1530</v>
      </c>
      <c r="C185" s="332"/>
      <c r="D185" s="332"/>
      <c r="E185" s="333" t="str">
        <f t="shared" si="17"/>
        <v/>
      </c>
      <c r="F185" s="328" t="str">
        <f t="shared" si="18"/>
        <v>否</v>
      </c>
      <c r="G185" s="311" t="str">
        <f t="shared" si="19"/>
        <v>项</v>
      </c>
    </row>
    <row r="186" s="304" customFormat="1" ht="18.75" spans="1:7">
      <c r="A186" s="330" t="s">
        <v>1531</v>
      </c>
      <c r="B186" s="331" t="s">
        <v>1532</v>
      </c>
      <c r="C186" s="332">
        <v>0</v>
      </c>
      <c r="D186" s="332">
        <v>0</v>
      </c>
      <c r="E186" s="333" t="str">
        <f t="shared" si="17"/>
        <v/>
      </c>
      <c r="F186" s="328" t="str">
        <f t="shared" si="18"/>
        <v>否</v>
      </c>
      <c r="G186" s="311" t="str">
        <f t="shared" si="19"/>
        <v>项</v>
      </c>
    </row>
    <row r="187" s="304" customFormat="1" ht="18.75" spans="1:7">
      <c r="A187" s="339">
        <v>220</v>
      </c>
      <c r="B187" s="243" t="s">
        <v>1533</v>
      </c>
      <c r="C187" s="332"/>
      <c r="D187" s="332"/>
      <c r="E187" s="333"/>
      <c r="F187" s="328"/>
      <c r="G187" s="311"/>
    </row>
    <row r="188" s="304" customFormat="1" ht="18.75" spans="1:7">
      <c r="A188" s="339">
        <v>221</v>
      </c>
      <c r="B188" s="243" t="s">
        <v>1534</v>
      </c>
      <c r="C188" s="332"/>
      <c r="D188" s="332"/>
      <c r="E188" s="333"/>
      <c r="F188" s="328"/>
      <c r="G188" s="311"/>
    </row>
    <row r="189" s="304" customFormat="1" ht="18.75" spans="1:7">
      <c r="A189" s="339">
        <v>222</v>
      </c>
      <c r="B189" s="243" t="s">
        <v>1535</v>
      </c>
      <c r="C189" s="332"/>
      <c r="D189" s="332"/>
      <c r="E189" s="333"/>
      <c r="F189" s="328"/>
      <c r="G189" s="311"/>
    </row>
    <row r="190" s="304" customFormat="1" ht="18.75" spans="1:7">
      <c r="A190" s="339">
        <v>224</v>
      </c>
      <c r="B190" s="243" t="s">
        <v>1536</v>
      </c>
      <c r="C190" s="332"/>
      <c r="D190" s="332"/>
      <c r="E190" s="333"/>
      <c r="F190" s="328"/>
      <c r="G190" s="311"/>
    </row>
    <row r="191" s="304" customFormat="1" ht="18.75" spans="1:7">
      <c r="A191" s="324" t="s">
        <v>118</v>
      </c>
      <c r="B191" s="325" t="s">
        <v>1537</v>
      </c>
      <c r="C191" s="377">
        <f>C192+C205+C217</f>
        <v>9594</v>
      </c>
      <c r="D191" s="377">
        <f>D192+D205+D217</f>
        <v>10</v>
      </c>
      <c r="E191" s="333">
        <f>IF(C191&gt;0,D191/C191-1,IF(C191&lt;0,-(D191/C191-1),""))</f>
        <v>-0.999</v>
      </c>
      <c r="F191" s="328" t="str">
        <f t="shared" ref="F191:F216" si="20">IF(LEN(A191)=3,"是",IF(B191&lt;&gt;"",IF(SUM(C191:D191)&lt;&gt;0,"是","否"),"是"))</f>
        <v>是</v>
      </c>
      <c r="G191" s="311" t="str">
        <f t="shared" ref="G191:G216" si="21">IF(LEN(A191)=3,"类",IF(LEN(A191)=5,"款","项"))</f>
        <v>类</v>
      </c>
    </row>
    <row r="192" ht="37.5" spans="1:7">
      <c r="A192" s="330" t="s">
        <v>1538</v>
      </c>
      <c r="B192" s="329" t="s">
        <v>1539</v>
      </c>
      <c r="C192" s="359">
        <f>C195</f>
        <v>6050</v>
      </c>
      <c r="D192" s="359">
        <f>D195</f>
        <v>0</v>
      </c>
      <c r="E192" s="333">
        <f>IF(C192&gt;0,D192/C192-1,IF(C192&lt;0,-(D192/C192-1),""))</f>
        <v>-1</v>
      </c>
      <c r="F192" s="328" t="str">
        <f t="shared" si="20"/>
        <v>是</v>
      </c>
      <c r="G192" s="311" t="str">
        <f t="shared" si="21"/>
        <v>款</v>
      </c>
    </row>
    <row r="193" ht="18.75" spans="1:7">
      <c r="A193" s="330" t="s">
        <v>1540</v>
      </c>
      <c r="B193" s="331" t="s">
        <v>1541</v>
      </c>
      <c r="C193" s="332"/>
      <c r="D193" s="332"/>
      <c r="E193" s="333" t="str">
        <f>IF(C193&gt;0,D193/C193-1,IF(C193&lt;0,-(D193/C193-1),""))</f>
        <v/>
      </c>
      <c r="F193" s="328" t="str">
        <f t="shared" si="20"/>
        <v>否</v>
      </c>
      <c r="G193" s="311" t="str">
        <f t="shared" si="21"/>
        <v>项</v>
      </c>
    </row>
    <row r="194" s="304" customFormat="1" ht="37.5" spans="1:7">
      <c r="A194" s="330" t="s">
        <v>1542</v>
      </c>
      <c r="B194" s="331" t="s">
        <v>1543</v>
      </c>
      <c r="C194" s="332"/>
      <c r="D194" s="332"/>
      <c r="E194" s="333" t="str">
        <f>IF(C194&gt;0,D194/C194-1,IF(C194&lt;0,-(D194/C194-1),""))</f>
        <v/>
      </c>
      <c r="F194" s="328" t="str">
        <f t="shared" si="20"/>
        <v>否</v>
      </c>
      <c r="G194" s="311" t="str">
        <f t="shared" si="21"/>
        <v>项</v>
      </c>
    </row>
    <row r="195" s="304" customFormat="1" ht="18.75" spans="1:7">
      <c r="A195" s="330" t="s">
        <v>1544</v>
      </c>
      <c r="B195" s="331" t="s">
        <v>1545</v>
      </c>
      <c r="C195" s="341">
        <v>6050</v>
      </c>
      <c r="D195" s="332"/>
      <c r="E195" s="333">
        <f>IF(C195&gt;0,D195/C195-1,IF(C195&lt;0,-(D195/C195-1),""))</f>
        <v>-1</v>
      </c>
      <c r="F195" s="328" t="str">
        <f t="shared" si="20"/>
        <v>是</v>
      </c>
      <c r="G195" s="311" t="str">
        <f t="shared" si="21"/>
        <v>项</v>
      </c>
    </row>
    <row r="196" ht="18.75" spans="1:7">
      <c r="A196" s="330" t="s">
        <v>1546</v>
      </c>
      <c r="B196" s="329" t="s">
        <v>1547</v>
      </c>
      <c r="C196" s="359"/>
      <c r="D196" s="359"/>
      <c r="E196" s="333"/>
      <c r="F196" s="328" t="str">
        <f t="shared" si="20"/>
        <v>否</v>
      </c>
      <c r="G196" s="311" t="str">
        <f t="shared" si="21"/>
        <v>款</v>
      </c>
    </row>
    <row r="197" s="304" customFormat="1" ht="18.75" spans="1:7">
      <c r="A197" s="330" t="s">
        <v>1548</v>
      </c>
      <c r="B197" s="331" t="s">
        <v>1549</v>
      </c>
      <c r="C197" s="332"/>
      <c r="D197" s="332"/>
      <c r="E197" s="333" t="str">
        <f t="shared" ref="E197:E220" si="22">IF(C197&gt;0,D197/C197-1,IF(C197&lt;0,-(D197/C197-1),""))</f>
        <v/>
      </c>
      <c r="F197" s="328" t="str">
        <f t="shared" si="20"/>
        <v>否</v>
      </c>
      <c r="G197" s="311" t="str">
        <f t="shared" si="21"/>
        <v>项</v>
      </c>
    </row>
    <row r="198" ht="18.75" spans="1:7">
      <c r="A198" s="330" t="s">
        <v>1550</v>
      </c>
      <c r="B198" s="331" t="s">
        <v>1551</v>
      </c>
      <c r="C198" s="332"/>
      <c r="D198" s="332"/>
      <c r="E198" s="333" t="str">
        <f t="shared" si="22"/>
        <v/>
      </c>
      <c r="F198" s="328" t="str">
        <f t="shared" si="20"/>
        <v>否</v>
      </c>
      <c r="G198" s="311" t="str">
        <f t="shared" si="21"/>
        <v>项</v>
      </c>
    </row>
    <row r="199" ht="18.75" spans="1:7">
      <c r="A199" s="330" t="s">
        <v>1552</v>
      </c>
      <c r="B199" s="331" t="s">
        <v>1553</v>
      </c>
      <c r="C199" s="332"/>
      <c r="D199" s="332"/>
      <c r="E199" s="333" t="str">
        <f t="shared" si="22"/>
        <v/>
      </c>
      <c r="F199" s="328" t="str">
        <f t="shared" si="20"/>
        <v>否</v>
      </c>
      <c r="G199" s="311" t="str">
        <f t="shared" si="21"/>
        <v>项</v>
      </c>
    </row>
    <row r="200" ht="18.75" spans="1:7">
      <c r="A200" s="330" t="s">
        <v>1554</v>
      </c>
      <c r="B200" s="331" t="s">
        <v>1555</v>
      </c>
      <c r="C200" s="332"/>
      <c r="D200" s="332"/>
      <c r="E200" s="333" t="str">
        <f t="shared" si="22"/>
        <v/>
      </c>
      <c r="F200" s="328" t="str">
        <f t="shared" si="20"/>
        <v>否</v>
      </c>
      <c r="G200" s="311" t="str">
        <f t="shared" si="21"/>
        <v>项</v>
      </c>
    </row>
    <row r="201" ht="18.75" spans="1:7">
      <c r="A201" s="330" t="s">
        <v>1556</v>
      </c>
      <c r="B201" s="331" t="s">
        <v>1557</v>
      </c>
      <c r="C201" s="332"/>
      <c r="D201" s="332"/>
      <c r="E201" s="333" t="str">
        <f t="shared" si="22"/>
        <v/>
      </c>
      <c r="F201" s="328" t="str">
        <f t="shared" si="20"/>
        <v>否</v>
      </c>
      <c r="G201" s="311" t="str">
        <f t="shared" si="21"/>
        <v>项</v>
      </c>
    </row>
    <row r="202" ht="18.75" spans="1:7">
      <c r="A202" s="330" t="s">
        <v>1558</v>
      </c>
      <c r="B202" s="331" t="s">
        <v>1559</v>
      </c>
      <c r="C202" s="332"/>
      <c r="D202" s="332"/>
      <c r="E202" s="333" t="str">
        <f t="shared" si="22"/>
        <v/>
      </c>
      <c r="F202" s="328" t="str">
        <f t="shared" si="20"/>
        <v>否</v>
      </c>
      <c r="G202" s="311" t="str">
        <f t="shared" si="21"/>
        <v>项</v>
      </c>
    </row>
    <row r="203" s="304" customFormat="1" ht="18.75" spans="1:7">
      <c r="A203" s="330" t="s">
        <v>1560</v>
      </c>
      <c r="B203" s="331" t="s">
        <v>1561</v>
      </c>
      <c r="C203" s="332"/>
      <c r="D203" s="332"/>
      <c r="E203" s="333" t="str">
        <f t="shared" si="22"/>
        <v/>
      </c>
      <c r="F203" s="328" t="str">
        <f t="shared" si="20"/>
        <v>否</v>
      </c>
      <c r="G203" s="311" t="str">
        <f t="shared" si="21"/>
        <v>项</v>
      </c>
    </row>
    <row r="204" ht="37.5" spans="1:7">
      <c r="A204" s="330" t="s">
        <v>1562</v>
      </c>
      <c r="B204" s="331" t="s">
        <v>1563</v>
      </c>
      <c r="C204" s="332"/>
      <c r="D204" s="332"/>
      <c r="E204" s="333" t="str">
        <f t="shared" si="22"/>
        <v/>
      </c>
      <c r="F204" s="328" t="str">
        <f t="shared" si="20"/>
        <v>否</v>
      </c>
      <c r="G204" s="311" t="str">
        <f t="shared" si="21"/>
        <v>项</v>
      </c>
    </row>
    <row r="205" ht="18.75" spans="1:7">
      <c r="A205" s="330" t="s">
        <v>1564</v>
      </c>
      <c r="B205" s="329" t="s">
        <v>1565</v>
      </c>
      <c r="C205" s="359">
        <f>SUBTOTAL(9,C207:C211)</f>
        <v>24</v>
      </c>
      <c r="D205" s="359">
        <f>SUBTOTAL(9,D207:D211)</f>
        <v>10</v>
      </c>
      <c r="E205" s="333">
        <f t="shared" si="22"/>
        <v>-0.583</v>
      </c>
      <c r="F205" s="328" t="str">
        <f t="shared" si="20"/>
        <v>是</v>
      </c>
      <c r="G205" s="311" t="str">
        <f t="shared" si="21"/>
        <v>款</v>
      </c>
    </row>
    <row r="206" ht="37.5" spans="1:7">
      <c r="A206" s="345">
        <v>2296001</v>
      </c>
      <c r="B206" s="331" t="s">
        <v>1566</v>
      </c>
      <c r="C206" s="332"/>
      <c r="D206" s="332"/>
      <c r="E206" s="333" t="str">
        <f t="shared" si="22"/>
        <v/>
      </c>
      <c r="F206" s="328" t="str">
        <f t="shared" si="20"/>
        <v>否</v>
      </c>
      <c r="G206" s="311" t="str">
        <f t="shared" si="21"/>
        <v>项</v>
      </c>
    </row>
    <row r="207" s="304" customFormat="1" ht="18.75" spans="1:7">
      <c r="A207" s="330" t="s">
        <v>1567</v>
      </c>
      <c r="B207" s="331" t="s">
        <v>1568</v>
      </c>
      <c r="C207" s="341"/>
      <c r="D207" s="341">
        <v>5</v>
      </c>
      <c r="E207" s="333" t="str">
        <f t="shared" si="22"/>
        <v/>
      </c>
      <c r="F207" s="328" t="str">
        <f t="shared" si="20"/>
        <v>是</v>
      </c>
      <c r="G207" s="311" t="str">
        <f t="shared" si="21"/>
        <v>项</v>
      </c>
    </row>
    <row r="208" ht="18.75" spans="1:7">
      <c r="A208" s="330" t="s">
        <v>1569</v>
      </c>
      <c r="B208" s="331" t="s">
        <v>1570</v>
      </c>
      <c r="C208" s="341">
        <v>20</v>
      </c>
      <c r="D208" s="341">
        <v>5</v>
      </c>
      <c r="E208" s="333">
        <f t="shared" si="22"/>
        <v>-0.75</v>
      </c>
      <c r="F208" s="328" t="str">
        <f t="shared" si="20"/>
        <v>是</v>
      </c>
      <c r="G208" s="311" t="str">
        <f t="shared" si="21"/>
        <v>项</v>
      </c>
    </row>
    <row r="209" ht="18.75" spans="1:7">
      <c r="A209" s="330" t="s">
        <v>1571</v>
      </c>
      <c r="B209" s="331" t="s">
        <v>1572</v>
      </c>
      <c r="C209" s="332"/>
      <c r="D209" s="332"/>
      <c r="E209" s="333" t="str">
        <f t="shared" si="22"/>
        <v/>
      </c>
      <c r="F209" s="328" t="str">
        <f t="shared" si="20"/>
        <v>否</v>
      </c>
      <c r="G209" s="311" t="str">
        <f t="shared" si="21"/>
        <v>项</v>
      </c>
    </row>
    <row r="210" ht="18.75" spans="1:7">
      <c r="A210" s="330" t="s">
        <v>1573</v>
      </c>
      <c r="B210" s="331" t="s">
        <v>1574</v>
      </c>
      <c r="C210" s="332"/>
      <c r="D210" s="332"/>
      <c r="E210" s="333" t="str">
        <f t="shared" si="22"/>
        <v/>
      </c>
      <c r="F210" s="328" t="str">
        <f t="shared" si="20"/>
        <v>否</v>
      </c>
      <c r="G210" s="311" t="str">
        <f t="shared" si="21"/>
        <v>项</v>
      </c>
    </row>
    <row r="211" ht="18.75" spans="1:7">
      <c r="A211" s="330" t="s">
        <v>1575</v>
      </c>
      <c r="B211" s="331" t="s">
        <v>1576</v>
      </c>
      <c r="C211" s="341">
        <v>4</v>
      </c>
      <c r="D211" s="332"/>
      <c r="E211" s="333">
        <f t="shared" si="22"/>
        <v>-1</v>
      </c>
      <c r="F211" s="328" t="str">
        <f t="shared" si="20"/>
        <v>是</v>
      </c>
      <c r="G211" s="311" t="str">
        <f t="shared" si="21"/>
        <v>项</v>
      </c>
    </row>
    <row r="212" s="304" customFormat="1" ht="18.75" spans="1:7">
      <c r="A212" s="330" t="s">
        <v>1577</v>
      </c>
      <c r="B212" s="331" t="s">
        <v>1578</v>
      </c>
      <c r="C212" s="332"/>
      <c r="D212" s="332"/>
      <c r="E212" s="333" t="str">
        <f t="shared" si="22"/>
        <v/>
      </c>
      <c r="F212" s="328" t="str">
        <f t="shared" si="20"/>
        <v>否</v>
      </c>
      <c r="G212" s="311" t="str">
        <f t="shared" si="21"/>
        <v>项</v>
      </c>
    </row>
    <row r="213" s="304" customFormat="1" ht="18.75" spans="1:7">
      <c r="A213" s="330" t="s">
        <v>1579</v>
      </c>
      <c r="B213" s="331" t="s">
        <v>1580</v>
      </c>
      <c r="C213" s="332"/>
      <c r="D213" s="332"/>
      <c r="E213" s="333" t="str">
        <f t="shared" si="22"/>
        <v/>
      </c>
      <c r="F213" s="328" t="str">
        <f t="shared" si="20"/>
        <v>否</v>
      </c>
      <c r="G213" s="311" t="str">
        <f t="shared" si="21"/>
        <v>项</v>
      </c>
    </row>
    <row r="214" s="304" customFormat="1" ht="18.75" spans="1:7">
      <c r="A214" s="330" t="s">
        <v>1581</v>
      </c>
      <c r="B214" s="331" t="s">
        <v>1582</v>
      </c>
      <c r="C214" s="332"/>
      <c r="D214" s="332"/>
      <c r="E214" s="333" t="str">
        <f t="shared" si="22"/>
        <v/>
      </c>
      <c r="F214" s="328" t="str">
        <f t="shared" si="20"/>
        <v>否</v>
      </c>
      <c r="G214" s="311" t="str">
        <f t="shared" si="21"/>
        <v>项</v>
      </c>
    </row>
    <row r="215" ht="18.75" spans="1:7">
      <c r="A215" s="330" t="s">
        <v>1583</v>
      </c>
      <c r="B215" s="331" t="s">
        <v>1584</v>
      </c>
      <c r="C215" s="332"/>
      <c r="D215" s="332"/>
      <c r="E215" s="333" t="str">
        <f t="shared" si="22"/>
        <v/>
      </c>
      <c r="F215" s="328" t="str">
        <f t="shared" si="20"/>
        <v>否</v>
      </c>
      <c r="G215" s="311" t="str">
        <f t="shared" si="21"/>
        <v>项</v>
      </c>
    </row>
    <row r="216" s="304" customFormat="1" ht="37.5" spans="1:7">
      <c r="A216" s="330" t="s">
        <v>1585</v>
      </c>
      <c r="B216" s="331" t="s">
        <v>1586</v>
      </c>
      <c r="C216" s="332"/>
      <c r="D216" s="332"/>
      <c r="E216" s="333" t="str">
        <f t="shared" si="22"/>
        <v/>
      </c>
      <c r="F216" s="328" t="str">
        <f t="shared" si="20"/>
        <v>否</v>
      </c>
      <c r="G216" s="311" t="str">
        <f t="shared" si="21"/>
        <v>项</v>
      </c>
    </row>
    <row r="217" s="304" customFormat="1" ht="18.75" spans="1:7">
      <c r="A217" s="340">
        <v>22998</v>
      </c>
      <c r="B217" s="342" t="s">
        <v>1587</v>
      </c>
      <c r="C217" s="341">
        <f>C218</f>
        <v>3520</v>
      </c>
      <c r="D217" s="341">
        <f>D218</f>
        <v>0</v>
      </c>
      <c r="E217" s="333">
        <f t="shared" si="22"/>
        <v>-1</v>
      </c>
      <c r="F217" s="328"/>
      <c r="G217" s="311"/>
    </row>
    <row r="218" s="304" customFormat="1" ht="18.75" spans="1:7">
      <c r="A218" s="340">
        <v>2299899</v>
      </c>
      <c r="B218" s="343" t="s">
        <v>1588</v>
      </c>
      <c r="C218" s="341">
        <v>3520</v>
      </c>
      <c r="D218" s="332"/>
      <c r="E218" s="333">
        <f t="shared" si="22"/>
        <v>-1</v>
      </c>
      <c r="F218" s="328"/>
      <c r="G218" s="311"/>
    </row>
    <row r="219" s="304" customFormat="1" ht="18.75" spans="1:7">
      <c r="A219" s="324" t="s">
        <v>114</v>
      </c>
      <c r="B219" s="325" t="s">
        <v>1589</v>
      </c>
      <c r="C219" s="377">
        <f>C220</f>
        <v>14562</v>
      </c>
      <c r="D219" s="377">
        <f>D220</f>
        <v>14078</v>
      </c>
      <c r="E219" s="338">
        <f t="shared" si="22"/>
        <v>-0.033</v>
      </c>
      <c r="F219" s="328" t="str">
        <f>IF(LEN(A219)=3,"是",IF(B219&lt;&gt;"",IF(SUM(C219:D219)&lt;&gt;0,"是","否"),"是"))</f>
        <v>是</v>
      </c>
      <c r="G219" s="311" t="str">
        <f>IF(LEN(A219)=3,"类",IF(LEN(A219)=5,"款","项"))</f>
        <v>类</v>
      </c>
    </row>
    <row r="220" s="304" customFormat="1" ht="18.75" spans="1:7">
      <c r="A220" s="345">
        <v>23204</v>
      </c>
      <c r="B220" s="329" t="s">
        <v>1590</v>
      </c>
      <c r="C220" s="359">
        <f>SUBTOTAL(9,C232:C235)</f>
        <v>14562</v>
      </c>
      <c r="D220" s="359">
        <f>SUBTOTAL(9,D232:D235)</f>
        <v>14078</v>
      </c>
      <c r="E220" s="333">
        <f t="shared" si="22"/>
        <v>-0.033</v>
      </c>
      <c r="F220" s="328"/>
      <c r="G220" s="311"/>
    </row>
    <row r="221" s="304" customFormat="1" ht="37.5" spans="1:7">
      <c r="A221" s="330" t="s">
        <v>1591</v>
      </c>
      <c r="B221" s="331" t="s">
        <v>1592</v>
      </c>
      <c r="C221" s="332">
        <v>0</v>
      </c>
      <c r="D221" s="332">
        <v>0</v>
      </c>
      <c r="E221" s="333" t="str">
        <f t="shared" ref="E221:E277" si="23">IF(C221&gt;0,D221/C221-1,IF(C221&lt;0,-(D221/C221-1),""))</f>
        <v/>
      </c>
      <c r="F221" s="328" t="str">
        <f t="shared" ref="F221:F276" si="24">IF(LEN(A221)=3,"是",IF(B221&lt;&gt;"",IF(SUM(C221:D221)&lt;&gt;0,"是","否"),"是"))</f>
        <v>否</v>
      </c>
      <c r="G221" s="311" t="str">
        <f t="shared" ref="G221:G275" si="25">IF(LEN(A221)=3,"类",IF(LEN(A221)=5,"款","项"))</f>
        <v>项</v>
      </c>
    </row>
    <row r="222" s="304" customFormat="1" ht="18.75" spans="1:7">
      <c r="A222" s="330" t="s">
        <v>1593</v>
      </c>
      <c r="B222" s="331" t="s">
        <v>1594</v>
      </c>
      <c r="C222" s="332">
        <v>0</v>
      </c>
      <c r="D222" s="332">
        <v>0</v>
      </c>
      <c r="E222" s="333" t="str">
        <f t="shared" si="23"/>
        <v/>
      </c>
      <c r="F222" s="328" t="str">
        <f t="shared" si="24"/>
        <v>否</v>
      </c>
      <c r="G222" s="311" t="str">
        <f t="shared" si="25"/>
        <v>项</v>
      </c>
    </row>
    <row r="223" s="304" customFormat="1" ht="37.5" spans="1:7">
      <c r="A223" s="330" t="s">
        <v>1595</v>
      </c>
      <c r="B223" s="331" t="s">
        <v>1596</v>
      </c>
      <c r="C223" s="332"/>
      <c r="D223" s="332"/>
      <c r="E223" s="333" t="str">
        <f t="shared" si="23"/>
        <v/>
      </c>
      <c r="F223" s="328" t="str">
        <f t="shared" si="24"/>
        <v>否</v>
      </c>
      <c r="G223" s="311" t="str">
        <f t="shared" si="25"/>
        <v>项</v>
      </c>
    </row>
    <row r="224" s="304" customFormat="1" ht="18.75" spans="1:7">
      <c r="A224" s="330" t="s">
        <v>1597</v>
      </c>
      <c r="B224" s="331" t="s">
        <v>1598</v>
      </c>
      <c r="C224" s="332"/>
      <c r="D224" s="332"/>
      <c r="E224" s="333" t="str">
        <f t="shared" si="23"/>
        <v/>
      </c>
      <c r="F224" s="328" t="str">
        <f t="shared" si="24"/>
        <v>否</v>
      </c>
      <c r="G224" s="311" t="str">
        <f t="shared" si="25"/>
        <v>项</v>
      </c>
    </row>
    <row r="225" s="304" customFormat="1" ht="18.75" spans="1:7">
      <c r="A225" s="330" t="s">
        <v>1599</v>
      </c>
      <c r="B225" s="331" t="s">
        <v>1600</v>
      </c>
      <c r="C225" s="332"/>
      <c r="D225" s="332"/>
      <c r="E225" s="333" t="str">
        <f t="shared" si="23"/>
        <v/>
      </c>
      <c r="F225" s="328" t="str">
        <f t="shared" si="24"/>
        <v>否</v>
      </c>
      <c r="G225" s="311" t="str">
        <f t="shared" si="25"/>
        <v>项</v>
      </c>
    </row>
    <row r="226" ht="18.75" spans="1:7">
      <c r="A226" s="330" t="s">
        <v>1601</v>
      </c>
      <c r="B226" s="331" t="s">
        <v>1602</v>
      </c>
      <c r="C226" s="332"/>
      <c r="D226" s="332"/>
      <c r="E226" s="333" t="str">
        <f t="shared" si="23"/>
        <v/>
      </c>
      <c r="F226" s="328" t="str">
        <f t="shared" si="24"/>
        <v>否</v>
      </c>
      <c r="G226" s="311" t="str">
        <f t="shared" si="25"/>
        <v>项</v>
      </c>
    </row>
    <row r="227" ht="18.75" spans="1:7">
      <c r="A227" s="330" t="s">
        <v>1603</v>
      </c>
      <c r="B227" s="331" t="s">
        <v>1604</v>
      </c>
      <c r="C227" s="332"/>
      <c r="D227" s="332"/>
      <c r="E227" s="333" t="str">
        <f t="shared" si="23"/>
        <v/>
      </c>
      <c r="F227" s="328" t="str">
        <f t="shared" si="24"/>
        <v>否</v>
      </c>
      <c r="G227" s="311" t="str">
        <f t="shared" si="25"/>
        <v>项</v>
      </c>
    </row>
    <row r="228" ht="18.75" spans="1:7">
      <c r="A228" s="330" t="s">
        <v>1605</v>
      </c>
      <c r="B228" s="331" t="s">
        <v>1606</v>
      </c>
      <c r="C228" s="332"/>
      <c r="D228" s="332"/>
      <c r="E228" s="333" t="str">
        <f t="shared" si="23"/>
        <v/>
      </c>
      <c r="F228" s="328" t="str">
        <f t="shared" si="24"/>
        <v>否</v>
      </c>
      <c r="G228" s="311" t="str">
        <f t="shared" si="25"/>
        <v>项</v>
      </c>
    </row>
    <row r="229" ht="37.5" spans="1:7">
      <c r="A229" s="330" t="s">
        <v>1607</v>
      </c>
      <c r="B229" s="331" t="s">
        <v>1608</v>
      </c>
      <c r="C229" s="332"/>
      <c r="D229" s="332"/>
      <c r="E229" s="333" t="str">
        <f t="shared" si="23"/>
        <v/>
      </c>
      <c r="F229" s="328" t="str">
        <f t="shared" si="24"/>
        <v>否</v>
      </c>
      <c r="G229" s="311" t="str">
        <f t="shared" si="25"/>
        <v>项</v>
      </c>
    </row>
    <row r="230" ht="18.75" spans="1:7">
      <c r="A230" s="330" t="s">
        <v>1609</v>
      </c>
      <c r="B230" s="331" t="s">
        <v>1610</v>
      </c>
      <c r="C230" s="332"/>
      <c r="D230" s="332"/>
      <c r="E230" s="333" t="str">
        <f t="shared" si="23"/>
        <v/>
      </c>
      <c r="F230" s="328" t="str">
        <f t="shared" si="24"/>
        <v>否</v>
      </c>
      <c r="G230" s="311" t="str">
        <f t="shared" si="25"/>
        <v>项</v>
      </c>
    </row>
    <row r="231" ht="18.75" spans="1:7">
      <c r="A231" s="330" t="s">
        <v>1611</v>
      </c>
      <c r="B231" s="331" t="s">
        <v>1612</v>
      </c>
      <c r="C231" s="332"/>
      <c r="D231" s="332"/>
      <c r="E231" s="333" t="str">
        <f t="shared" si="23"/>
        <v/>
      </c>
      <c r="F231" s="328" t="str">
        <f t="shared" si="24"/>
        <v>否</v>
      </c>
      <c r="G231" s="311" t="str">
        <f t="shared" si="25"/>
        <v>项</v>
      </c>
    </row>
    <row r="232" ht="18.75" spans="1:7">
      <c r="A232" s="330" t="s">
        <v>1613</v>
      </c>
      <c r="B232" s="331" t="s">
        <v>1614</v>
      </c>
      <c r="C232" s="332">
        <v>1338</v>
      </c>
      <c r="D232" s="332">
        <v>854</v>
      </c>
      <c r="E232" s="333">
        <f t="shared" si="23"/>
        <v>-0.362</v>
      </c>
      <c r="F232" s="328" t="str">
        <f t="shared" si="24"/>
        <v>是</v>
      </c>
      <c r="G232" s="311" t="str">
        <f t="shared" si="25"/>
        <v>项</v>
      </c>
    </row>
    <row r="233" s="304" customFormat="1" ht="18.75" spans="1:7">
      <c r="A233" s="330" t="s">
        <v>1615</v>
      </c>
      <c r="B233" s="331" t="s">
        <v>1616</v>
      </c>
      <c r="C233" s="332"/>
      <c r="D233" s="332"/>
      <c r="E233" s="333" t="str">
        <f t="shared" si="23"/>
        <v/>
      </c>
      <c r="F233" s="328" t="str">
        <f t="shared" si="24"/>
        <v>否</v>
      </c>
      <c r="G233" s="311" t="str">
        <f t="shared" si="25"/>
        <v>项</v>
      </c>
    </row>
    <row r="234" s="304" customFormat="1" ht="18.75" spans="1:7">
      <c r="A234" s="330" t="s">
        <v>1617</v>
      </c>
      <c r="B234" s="331" t="s">
        <v>1618</v>
      </c>
      <c r="C234" s="332"/>
      <c r="D234" s="332"/>
      <c r="E234" s="333" t="str">
        <f t="shared" si="23"/>
        <v/>
      </c>
      <c r="F234" s="328" t="str">
        <f t="shared" si="24"/>
        <v>否</v>
      </c>
      <c r="G234" s="311" t="str">
        <f t="shared" si="25"/>
        <v>项</v>
      </c>
    </row>
    <row r="235" s="304" customFormat="1" ht="37.5" spans="1:7">
      <c r="A235" s="330" t="s">
        <v>1619</v>
      </c>
      <c r="B235" s="331" t="s">
        <v>1620</v>
      </c>
      <c r="C235" s="332">
        <v>13224</v>
      </c>
      <c r="D235" s="332">
        <v>13224</v>
      </c>
      <c r="E235" s="333">
        <f t="shared" si="23"/>
        <v>0</v>
      </c>
      <c r="F235" s="328" t="str">
        <f t="shared" si="24"/>
        <v>是</v>
      </c>
      <c r="G235" s="311" t="str">
        <f t="shared" si="25"/>
        <v>项</v>
      </c>
    </row>
    <row r="236" ht="18.75" spans="1:7">
      <c r="A236" s="330" t="s">
        <v>1621</v>
      </c>
      <c r="B236" s="331" t="s">
        <v>1622</v>
      </c>
      <c r="C236" s="332"/>
      <c r="D236" s="332"/>
      <c r="E236" s="333" t="str">
        <f t="shared" si="23"/>
        <v/>
      </c>
      <c r="F236" s="328" t="str">
        <f t="shared" si="24"/>
        <v>否</v>
      </c>
      <c r="G236" s="311" t="str">
        <f t="shared" si="25"/>
        <v>项</v>
      </c>
    </row>
    <row r="237" s="304" customFormat="1" ht="18.75" spans="1:7">
      <c r="A237" s="324" t="s">
        <v>116</v>
      </c>
      <c r="B237" s="325" t="s">
        <v>1623</v>
      </c>
      <c r="C237" s="377">
        <f>C238</f>
        <v>61</v>
      </c>
      <c r="D237" s="377">
        <f>D238</f>
        <v>0</v>
      </c>
      <c r="E237" s="338"/>
      <c r="F237" s="328" t="str">
        <f t="shared" si="24"/>
        <v>是</v>
      </c>
      <c r="G237" s="311" t="str">
        <f t="shared" si="25"/>
        <v>类</v>
      </c>
    </row>
    <row r="238" s="304" customFormat="1" ht="18.75" spans="1:7">
      <c r="A238" s="345">
        <v>23304</v>
      </c>
      <c r="B238" s="329" t="s">
        <v>1624</v>
      </c>
      <c r="C238" s="359">
        <f>C250+C254</f>
        <v>61</v>
      </c>
      <c r="D238" s="359">
        <f>D250+D254</f>
        <v>0</v>
      </c>
      <c r="E238" s="333"/>
      <c r="F238" s="328" t="str">
        <f t="shared" si="24"/>
        <v>是</v>
      </c>
      <c r="G238" s="311" t="str">
        <f t="shared" si="25"/>
        <v>款</v>
      </c>
    </row>
    <row r="239" ht="37.5" spans="1:7">
      <c r="A239" s="330" t="s">
        <v>1625</v>
      </c>
      <c r="B239" s="331" t="s">
        <v>1626</v>
      </c>
      <c r="C239" s="332"/>
      <c r="D239" s="332"/>
      <c r="E239" s="333" t="str">
        <f t="shared" si="23"/>
        <v/>
      </c>
      <c r="F239" s="328" t="str">
        <f t="shared" si="24"/>
        <v>否</v>
      </c>
      <c r="G239" s="311" t="str">
        <f t="shared" si="25"/>
        <v>项</v>
      </c>
    </row>
    <row r="240" s="304" customFormat="1" ht="18.75" spans="1:7">
      <c r="A240" s="330" t="s">
        <v>1627</v>
      </c>
      <c r="B240" s="331" t="s">
        <v>1628</v>
      </c>
      <c r="C240" s="332"/>
      <c r="D240" s="332"/>
      <c r="E240" s="333" t="str">
        <f t="shared" si="23"/>
        <v/>
      </c>
      <c r="F240" s="328" t="str">
        <f t="shared" si="24"/>
        <v>否</v>
      </c>
      <c r="G240" s="311" t="str">
        <f t="shared" si="25"/>
        <v>项</v>
      </c>
    </row>
    <row r="241" ht="37.5" spans="1:7">
      <c r="A241" s="330" t="s">
        <v>1629</v>
      </c>
      <c r="B241" s="331" t="s">
        <v>1630</v>
      </c>
      <c r="C241" s="332"/>
      <c r="D241" s="332"/>
      <c r="E241" s="333" t="str">
        <f t="shared" si="23"/>
        <v/>
      </c>
      <c r="F241" s="328" t="str">
        <f t="shared" si="24"/>
        <v>否</v>
      </c>
      <c r="G241" s="311" t="str">
        <f t="shared" si="25"/>
        <v>项</v>
      </c>
    </row>
    <row r="242" s="304" customFormat="1" ht="37.5" spans="1:7">
      <c r="A242" s="330" t="s">
        <v>1631</v>
      </c>
      <c r="B242" s="331" t="s">
        <v>1632</v>
      </c>
      <c r="C242" s="332"/>
      <c r="D242" s="332"/>
      <c r="E242" s="333" t="str">
        <f t="shared" si="23"/>
        <v/>
      </c>
      <c r="F242" s="328" t="str">
        <f t="shared" si="24"/>
        <v>否</v>
      </c>
      <c r="G242" s="311" t="str">
        <f t="shared" si="25"/>
        <v>项</v>
      </c>
    </row>
    <row r="243" s="304" customFormat="1" ht="18.75" spans="1:7">
      <c r="A243" s="330" t="s">
        <v>1633</v>
      </c>
      <c r="B243" s="331" t="s">
        <v>1634</v>
      </c>
      <c r="C243" s="332"/>
      <c r="D243" s="332"/>
      <c r="E243" s="333" t="str">
        <f t="shared" si="23"/>
        <v/>
      </c>
      <c r="F243" s="328" t="str">
        <f t="shared" si="24"/>
        <v>否</v>
      </c>
      <c r="G243" s="311" t="str">
        <f t="shared" si="25"/>
        <v>项</v>
      </c>
    </row>
    <row r="244" ht="18.75" spans="1:7">
      <c r="A244" s="330" t="s">
        <v>1635</v>
      </c>
      <c r="B244" s="331" t="s">
        <v>1636</v>
      </c>
      <c r="C244" s="332"/>
      <c r="D244" s="332"/>
      <c r="E244" s="333" t="str">
        <f t="shared" si="23"/>
        <v/>
      </c>
      <c r="F244" s="328" t="str">
        <f t="shared" si="24"/>
        <v>否</v>
      </c>
      <c r="G244" s="311" t="str">
        <f t="shared" si="25"/>
        <v>项</v>
      </c>
    </row>
    <row r="245" ht="18.75" spans="1:7">
      <c r="A245" s="330" t="s">
        <v>1637</v>
      </c>
      <c r="B245" s="331" t="s">
        <v>1638</v>
      </c>
      <c r="C245" s="332"/>
      <c r="D245" s="332"/>
      <c r="E245" s="333" t="str">
        <f t="shared" si="23"/>
        <v/>
      </c>
      <c r="F245" s="328" t="str">
        <f t="shared" si="24"/>
        <v>否</v>
      </c>
      <c r="G245" s="311" t="str">
        <f t="shared" si="25"/>
        <v>项</v>
      </c>
    </row>
    <row r="246" ht="37.5" spans="1:7">
      <c r="A246" s="330" t="s">
        <v>1639</v>
      </c>
      <c r="B246" s="331" t="s">
        <v>1640</v>
      </c>
      <c r="C246" s="332"/>
      <c r="D246" s="332"/>
      <c r="E246" s="333" t="str">
        <f t="shared" si="23"/>
        <v/>
      </c>
      <c r="F246" s="328" t="str">
        <f t="shared" si="24"/>
        <v>否</v>
      </c>
      <c r="G246" s="311" t="str">
        <f t="shared" si="25"/>
        <v>项</v>
      </c>
    </row>
    <row r="247" ht="37.5" spans="1:7">
      <c r="A247" s="330" t="s">
        <v>1641</v>
      </c>
      <c r="B247" s="331" t="s">
        <v>1642</v>
      </c>
      <c r="C247" s="332"/>
      <c r="D247" s="332"/>
      <c r="E247" s="333" t="str">
        <f t="shared" si="23"/>
        <v/>
      </c>
      <c r="F247" s="328" t="str">
        <f t="shared" si="24"/>
        <v>否</v>
      </c>
      <c r="G247" s="311" t="str">
        <f t="shared" si="25"/>
        <v>项</v>
      </c>
    </row>
    <row r="248" ht="18.75" spans="1:7">
      <c r="A248" s="330" t="s">
        <v>1643</v>
      </c>
      <c r="B248" s="331" t="s">
        <v>1644</v>
      </c>
      <c r="C248" s="332"/>
      <c r="D248" s="332"/>
      <c r="E248" s="333" t="str">
        <f t="shared" si="23"/>
        <v/>
      </c>
      <c r="F248" s="328" t="str">
        <f t="shared" si="24"/>
        <v>否</v>
      </c>
      <c r="G248" s="311" t="str">
        <f t="shared" si="25"/>
        <v>项</v>
      </c>
    </row>
    <row r="249" ht="18.75" spans="1:7">
      <c r="A249" s="330" t="s">
        <v>1645</v>
      </c>
      <c r="B249" s="331" t="s">
        <v>1646</v>
      </c>
      <c r="C249" s="332"/>
      <c r="D249" s="332"/>
      <c r="E249" s="333" t="str">
        <f t="shared" si="23"/>
        <v/>
      </c>
      <c r="F249" s="328" t="str">
        <f t="shared" si="24"/>
        <v>否</v>
      </c>
      <c r="G249" s="311" t="str">
        <f t="shared" si="25"/>
        <v>项</v>
      </c>
    </row>
    <row r="250" ht="18.75" spans="1:7">
      <c r="A250" s="330" t="s">
        <v>1647</v>
      </c>
      <c r="B250" s="331" t="s">
        <v>1648</v>
      </c>
      <c r="C250" s="332">
        <v>35</v>
      </c>
      <c r="D250" s="332"/>
      <c r="E250" s="333">
        <f t="shared" si="23"/>
        <v>-1</v>
      </c>
      <c r="F250" s="328" t="str">
        <f t="shared" si="24"/>
        <v>是</v>
      </c>
      <c r="G250" s="311" t="str">
        <f t="shared" si="25"/>
        <v>项</v>
      </c>
    </row>
    <row r="251" ht="18.75" spans="1:7">
      <c r="A251" s="330" t="s">
        <v>1649</v>
      </c>
      <c r="B251" s="331" t="s">
        <v>1650</v>
      </c>
      <c r="C251" s="332"/>
      <c r="D251" s="332"/>
      <c r="E251" s="333" t="str">
        <f t="shared" si="23"/>
        <v/>
      </c>
      <c r="F251" s="328" t="str">
        <f t="shared" si="24"/>
        <v>否</v>
      </c>
      <c r="G251" s="311" t="str">
        <f t="shared" si="25"/>
        <v>项</v>
      </c>
    </row>
    <row r="252" s="304" customFormat="1" ht="18.75" spans="1:7">
      <c r="A252" s="330" t="s">
        <v>1651</v>
      </c>
      <c r="B252" s="331" t="s">
        <v>1652</v>
      </c>
      <c r="C252" s="332"/>
      <c r="D252" s="332"/>
      <c r="E252" s="333" t="str">
        <f t="shared" si="23"/>
        <v/>
      </c>
      <c r="F252" s="328" t="str">
        <f t="shared" si="24"/>
        <v>否</v>
      </c>
      <c r="G252" s="311" t="str">
        <f t="shared" si="25"/>
        <v>项</v>
      </c>
    </row>
    <row r="253" ht="37.5" spans="1:7">
      <c r="A253" s="330" t="s">
        <v>1653</v>
      </c>
      <c r="B253" s="331" t="s">
        <v>1654</v>
      </c>
      <c r="C253" s="332"/>
      <c r="D253" s="332"/>
      <c r="E253" s="333" t="str">
        <f t="shared" si="23"/>
        <v/>
      </c>
      <c r="F253" s="328" t="str">
        <f t="shared" si="24"/>
        <v>否</v>
      </c>
      <c r="G253" s="311" t="str">
        <f t="shared" si="25"/>
        <v>项</v>
      </c>
    </row>
    <row r="254" ht="18.75" spans="1:7">
      <c r="A254" s="330" t="s">
        <v>1655</v>
      </c>
      <c r="B254" s="331" t="s">
        <v>1656</v>
      </c>
      <c r="C254" s="332">
        <v>26</v>
      </c>
      <c r="D254" s="332"/>
      <c r="E254" s="333">
        <f t="shared" si="23"/>
        <v>-1</v>
      </c>
      <c r="F254" s="328" t="str">
        <f t="shared" si="24"/>
        <v>是</v>
      </c>
      <c r="G254" s="311" t="str">
        <f t="shared" si="25"/>
        <v>项</v>
      </c>
    </row>
    <row r="255" ht="18.75" spans="1:7">
      <c r="A255" s="344" t="s">
        <v>1657</v>
      </c>
      <c r="B255" s="325" t="s">
        <v>1658</v>
      </c>
      <c r="C255" s="377"/>
      <c r="D255" s="377"/>
      <c r="E255" s="333" t="str">
        <f t="shared" si="23"/>
        <v/>
      </c>
      <c r="F255" s="328" t="str">
        <f t="shared" si="24"/>
        <v>是</v>
      </c>
      <c r="G255" s="311" t="str">
        <f t="shared" si="25"/>
        <v>类</v>
      </c>
    </row>
    <row r="256" ht="18.75" spans="1:7">
      <c r="A256" s="345" t="s">
        <v>1659</v>
      </c>
      <c r="B256" s="329" t="s">
        <v>1660</v>
      </c>
      <c r="C256" s="359"/>
      <c r="D256" s="359"/>
      <c r="E256" s="333"/>
      <c r="F256" s="328" t="str">
        <f t="shared" si="24"/>
        <v>否</v>
      </c>
      <c r="G256" s="311" t="str">
        <f t="shared" si="25"/>
        <v>款</v>
      </c>
    </row>
    <row r="257" ht="18.75" spans="1:7">
      <c r="A257" s="345" t="s">
        <v>1661</v>
      </c>
      <c r="B257" s="331" t="s">
        <v>1662</v>
      </c>
      <c r="C257" s="332"/>
      <c r="D257" s="332"/>
      <c r="E257" s="333" t="str">
        <f t="shared" si="23"/>
        <v/>
      </c>
      <c r="F257" s="328" t="str">
        <f t="shared" si="24"/>
        <v>否</v>
      </c>
      <c r="G257" s="311" t="str">
        <f t="shared" si="25"/>
        <v>项</v>
      </c>
    </row>
    <row r="258" ht="18.75" spans="1:7">
      <c r="A258" s="345" t="s">
        <v>1663</v>
      </c>
      <c r="B258" s="331" t="s">
        <v>1664</v>
      </c>
      <c r="C258" s="332"/>
      <c r="D258" s="332"/>
      <c r="E258" s="333" t="str">
        <f t="shared" si="23"/>
        <v/>
      </c>
      <c r="F258" s="328" t="str">
        <f t="shared" si="24"/>
        <v>否</v>
      </c>
      <c r="G258" s="311" t="str">
        <f t="shared" si="25"/>
        <v>项</v>
      </c>
    </row>
    <row r="259" ht="18.75" spans="1:7">
      <c r="A259" s="345" t="s">
        <v>1665</v>
      </c>
      <c r="B259" s="331" t="s">
        <v>1666</v>
      </c>
      <c r="C259" s="332"/>
      <c r="D259" s="332"/>
      <c r="E259" s="333" t="str">
        <f t="shared" si="23"/>
        <v/>
      </c>
      <c r="F259" s="328" t="str">
        <f t="shared" si="24"/>
        <v>否</v>
      </c>
      <c r="G259" s="311" t="str">
        <f t="shared" si="25"/>
        <v>项</v>
      </c>
    </row>
    <row r="260" ht="18.75" spans="1:7">
      <c r="A260" s="345" t="s">
        <v>1667</v>
      </c>
      <c r="B260" s="331" t="s">
        <v>1668</v>
      </c>
      <c r="C260" s="332"/>
      <c r="D260" s="332"/>
      <c r="E260" s="333" t="str">
        <f t="shared" si="23"/>
        <v/>
      </c>
      <c r="F260" s="328" t="str">
        <f t="shared" si="24"/>
        <v>否</v>
      </c>
      <c r="G260" s="311" t="str">
        <f t="shared" si="25"/>
        <v>项</v>
      </c>
    </row>
    <row r="261" ht="18.75" spans="1:7">
      <c r="A261" s="345" t="s">
        <v>1669</v>
      </c>
      <c r="B261" s="331" t="s">
        <v>1670</v>
      </c>
      <c r="C261" s="332"/>
      <c r="D261" s="332"/>
      <c r="E261" s="333" t="str">
        <f t="shared" si="23"/>
        <v/>
      </c>
      <c r="F261" s="328" t="str">
        <f t="shared" si="24"/>
        <v>否</v>
      </c>
      <c r="G261" s="311" t="str">
        <f t="shared" si="25"/>
        <v>项</v>
      </c>
    </row>
    <row r="262" ht="18.75" spans="1:7">
      <c r="A262" s="345" t="s">
        <v>1671</v>
      </c>
      <c r="B262" s="331" t="s">
        <v>1672</v>
      </c>
      <c r="C262" s="332"/>
      <c r="D262" s="332"/>
      <c r="E262" s="333" t="str">
        <f t="shared" si="23"/>
        <v/>
      </c>
      <c r="F262" s="328" t="str">
        <f t="shared" si="24"/>
        <v>否</v>
      </c>
      <c r="G262" s="311" t="str">
        <f t="shared" si="25"/>
        <v>项</v>
      </c>
    </row>
    <row r="263" ht="18.75" spans="1:7">
      <c r="A263" s="345" t="s">
        <v>1673</v>
      </c>
      <c r="B263" s="331" t="s">
        <v>1674</v>
      </c>
      <c r="C263" s="332"/>
      <c r="D263" s="332"/>
      <c r="E263" s="333" t="str">
        <f t="shared" si="23"/>
        <v/>
      </c>
      <c r="F263" s="328" t="str">
        <f t="shared" si="24"/>
        <v>否</v>
      </c>
      <c r="G263" s="311" t="str">
        <f t="shared" si="25"/>
        <v>项</v>
      </c>
    </row>
    <row r="264" ht="18.75" spans="1:7">
      <c r="A264" s="345" t="s">
        <v>1675</v>
      </c>
      <c r="B264" s="331" t="s">
        <v>1676</v>
      </c>
      <c r="C264" s="332"/>
      <c r="D264" s="332"/>
      <c r="E264" s="333" t="str">
        <f t="shared" si="23"/>
        <v/>
      </c>
      <c r="F264" s="328" t="str">
        <f t="shared" si="24"/>
        <v>否</v>
      </c>
      <c r="G264" s="311" t="str">
        <f t="shared" si="25"/>
        <v>项</v>
      </c>
    </row>
    <row r="265" ht="18.75" spans="1:7">
      <c r="A265" s="345" t="s">
        <v>1677</v>
      </c>
      <c r="B265" s="331" t="s">
        <v>1678</v>
      </c>
      <c r="C265" s="332"/>
      <c r="D265" s="332"/>
      <c r="E265" s="333" t="str">
        <f t="shared" si="23"/>
        <v/>
      </c>
      <c r="F265" s="328" t="str">
        <f t="shared" si="24"/>
        <v>否</v>
      </c>
      <c r="G265" s="311" t="str">
        <f t="shared" si="25"/>
        <v>项</v>
      </c>
    </row>
    <row r="266" ht="18.75" spans="1:7">
      <c r="A266" s="345" t="s">
        <v>1679</v>
      </c>
      <c r="B266" s="331" t="s">
        <v>1680</v>
      </c>
      <c r="C266" s="332"/>
      <c r="D266" s="332"/>
      <c r="E266" s="333" t="str">
        <f t="shared" si="23"/>
        <v/>
      </c>
      <c r="F266" s="328" t="str">
        <f t="shared" si="24"/>
        <v>否</v>
      </c>
      <c r="G266" s="311" t="str">
        <f t="shared" si="25"/>
        <v>项</v>
      </c>
    </row>
    <row r="267" ht="18.75" spans="1:7">
      <c r="A267" s="345" t="s">
        <v>1681</v>
      </c>
      <c r="B267" s="331" t="s">
        <v>1682</v>
      </c>
      <c r="C267" s="332"/>
      <c r="D267" s="332"/>
      <c r="E267" s="333" t="str">
        <f t="shared" si="23"/>
        <v/>
      </c>
      <c r="F267" s="328" t="str">
        <f t="shared" si="24"/>
        <v>否</v>
      </c>
      <c r="G267" s="311" t="str">
        <f t="shared" si="25"/>
        <v>项</v>
      </c>
    </row>
    <row r="268" ht="18.75" spans="1:7">
      <c r="A268" s="345" t="s">
        <v>1683</v>
      </c>
      <c r="B268" s="331" t="s">
        <v>1684</v>
      </c>
      <c r="C268" s="332"/>
      <c r="D268" s="332"/>
      <c r="E268" s="333" t="str">
        <f t="shared" si="23"/>
        <v/>
      </c>
      <c r="F268" s="328" t="str">
        <f t="shared" si="24"/>
        <v>否</v>
      </c>
      <c r="G268" s="311" t="str">
        <f t="shared" si="25"/>
        <v>项</v>
      </c>
    </row>
    <row r="269" ht="18.75" spans="1:7">
      <c r="A269" s="345" t="s">
        <v>1685</v>
      </c>
      <c r="B269" s="329" t="s">
        <v>1686</v>
      </c>
      <c r="C269" s="359"/>
      <c r="D269" s="359"/>
      <c r="E269" s="333"/>
      <c r="F269" s="328" t="str">
        <f t="shared" si="24"/>
        <v>否</v>
      </c>
      <c r="G269" s="311" t="str">
        <f t="shared" si="25"/>
        <v>款</v>
      </c>
    </row>
    <row r="270" ht="18.75" spans="1:7">
      <c r="A270" s="345" t="s">
        <v>1687</v>
      </c>
      <c r="B270" s="331" t="s">
        <v>1688</v>
      </c>
      <c r="C270" s="332"/>
      <c r="D270" s="332"/>
      <c r="E270" s="333" t="str">
        <f t="shared" si="23"/>
        <v/>
      </c>
      <c r="F270" s="328" t="str">
        <f t="shared" si="24"/>
        <v>否</v>
      </c>
      <c r="G270" s="311" t="str">
        <f t="shared" si="25"/>
        <v>项</v>
      </c>
    </row>
    <row r="271" ht="18.75" spans="1:7">
      <c r="A271" s="345" t="s">
        <v>1689</v>
      </c>
      <c r="B271" s="331" t="s">
        <v>1690</v>
      </c>
      <c r="C271" s="332"/>
      <c r="D271" s="332"/>
      <c r="E271" s="333" t="str">
        <f t="shared" si="23"/>
        <v/>
      </c>
      <c r="F271" s="328" t="str">
        <f t="shared" si="24"/>
        <v>否</v>
      </c>
      <c r="G271" s="311" t="str">
        <f t="shared" si="25"/>
        <v>项</v>
      </c>
    </row>
    <row r="272" ht="18.75" spans="1:7">
      <c r="A272" s="345" t="s">
        <v>1691</v>
      </c>
      <c r="B272" s="331" t="s">
        <v>1692</v>
      </c>
      <c r="C272" s="332"/>
      <c r="D272" s="332"/>
      <c r="E272" s="333" t="str">
        <f t="shared" si="23"/>
        <v/>
      </c>
      <c r="F272" s="328" t="str">
        <f t="shared" si="24"/>
        <v>否</v>
      </c>
      <c r="G272" s="311" t="str">
        <f t="shared" si="25"/>
        <v>项</v>
      </c>
    </row>
    <row r="273" ht="18.75" spans="1:7">
      <c r="A273" s="345" t="s">
        <v>1693</v>
      </c>
      <c r="B273" s="331" t="s">
        <v>1694</v>
      </c>
      <c r="C273" s="332"/>
      <c r="D273" s="332"/>
      <c r="E273" s="333" t="str">
        <f t="shared" si="23"/>
        <v/>
      </c>
      <c r="F273" s="328" t="str">
        <f t="shared" si="24"/>
        <v>否</v>
      </c>
      <c r="G273" s="311" t="str">
        <f t="shared" si="25"/>
        <v>项</v>
      </c>
    </row>
    <row r="274" ht="18.75" spans="1:7">
      <c r="A274" s="345" t="s">
        <v>1695</v>
      </c>
      <c r="B274" s="331" t="s">
        <v>1696</v>
      </c>
      <c r="C274" s="332"/>
      <c r="D274" s="332"/>
      <c r="E274" s="333" t="str">
        <f t="shared" si="23"/>
        <v/>
      </c>
      <c r="F274" s="328" t="str">
        <f t="shared" si="24"/>
        <v>否</v>
      </c>
      <c r="G274" s="311" t="str">
        <f t="shared" si="25"/>
        <v>项</v>
      </c>
    </row>
    <row r="275" ht="18.75" spans="1:7">
      <c r="A275" s="345" t="s">
        <v>1697</v>
      </c>
      <c r="B275" s="331" t="s">
        <v>1698</v>
      </c>
      <c r="C275" s="332"/>
      <c r="D275" s="332"/>
      <c r="E275" s="333" t="str">
        <f t="shared" si="23"/>
        <v/>
      </c>
      <c r="F275" s="328" t="str">
        <f t="shared" si="24"/>
        <v>否</v>
      </c>
      <c r="G275" s="311" t="str">
        <f t="shared" si="25"/>
        <v>项</v>
      </c>
    </row>
    <row r="276" ht="18.75" spans="1:6">
      <c r="A276" s="324"/>
      <c r="B276" s="325"/>
      <c r="C276" s="326"/>
      <c r="D276" s="326"/>
      <c r="E276" s="333" t="str">
        <f t="shared" si="23"/>
        <v/>
      </c>
      <c r="F276" s="328" t="str">
        <f t="shared" si="24"/>
        <v>是</v>
      </c>
    </row>
    <row r="277" ht="38" customHeight="1" spans="1:6">
      <c r="A277" s="349"/>
      <c r="B277" s="350" t="s">
        <v>1699</v>
      </c>
      <c r="C277" s="377">
        <f>C4+C5+C6+C22+C34+C35+C48+C105+C131+C183+C187+C188+C189+C190+C191+C219+C237+C255</f>
        <v>33867</v>
      </c>
      <c r="D277" s="377">
        <f>D4+D5+D6+D22+D34+D35+D48+D105+D131+D183+D187+D188+D189+D190+D191+D219+D237+D255</f>
        <v>66964</v>
      </c>
      <c r="E277" s="333">
        <f t="shared" si="23"/>
        <v>0.977</v>
      </c>
      <c r="F277" s="328" t="s">
        <v>1700</v>
      </c>
    </row>
    <row r="278" ht="18.75" spans="1:6">
      <c r="A278" s="399" t="s">
        <v>1701</v>
      </c>
      <c r="B278" s="352" t="s">
        <v>121</v>
      </c>
      <c r="C278" s="400">
        <f>C282+C284</f>
        <v>7029</v>
      </c>
      <c r="D278" s="400">
        <f>D282+D284</f>
        <v>8219</v>
      </c>
      <c r="E278" s="379"/>
      <c r="F278" s="328" t="str">
        <f>IF(LEN(A278)=3,"是",IF(B278&lt;&gt;"",IF(SUM(C278:D278)&lt;&gt;0,"是","否"),"是"))</f>
        <v>是</v>
      </c>
    </row>
    <row r="279" ht="18.75" spans="1:6">
      <c r="A279" s="399" t="s">
        <v>1702</v>
      </c>
      <c r="B279" s="401" t="s">
        <v>1703</v>
      </c>
      <c r="C279" s="400">
        <f>SUM(C280:C281)</f>
        <v>0</v>
      </c>
      <c r="D279" s="400">
        <f>SUM(D280:D281)</f>
        <v>0</v>
      </c>
      <c r="E279" s="379"/>
      <c r="F279" s="328" t="str">
        <f>IF(LEN(A279)=3,"是",IF(B279&lt;&gt;"",IF(SUM(C279:D279)&lt;&gt;0,"是","否"),"是"))</f>
        <v>否</v>
      </c>
    </row>
    <row r="280" ht="18.75" spans="1:7">
      <c r="A280" s="402" t="s">
        <v>1704</v>
      </c>
      <c r="B280" s="356" t="s">
        <v>1705</v>
      </c>
      <c r="C280" s="403"/>
      <c r="D280" s="404"/>
      <c r="E280" s="405"/>
      <c r="F280" s="328" t="str">
        <f>IF(LEN(A280)=3,"是",IF(B280&lt;&gt;"",IF(SUM(C280:D280)&lt;&gt;0,"是","否"),"是"))</f>
        <v>否</v>
      </c>
      <c r="G280" s="304"/>
    </row>
    <row r="281" ht="18.75" spans="1:7">
      <c r="A281" s="402" t="s">
        <v>1706</v>
      </c>
      <c r="B281" s="356" t="s">
        <v>1707</v>
      </c>
      <c r="C281" s="403"/>
      <c r="D281" s="404"/>
      <c r="E281" s="405"/>
      <c r="F281" s="328" t="str">
        <f>IF(LEN(A281)=3,"是",IF(B281&lt;&gt;"",IF(SUM(C281:D281)&lt;&gt;0,"是","否"),"是"))</f>
        <v>否</v>
      </c>
      <c r="G281" s="304"/>
    </row>
    <row r="282" ht="18.75" spans="1:7">
      <c r="A282" s="357" t="s">
        <v>1708</v>
      </c>
      <c r="B282" s="363" t="s">
        <v>1709</v>
      </c>
      <c r="C282" s="109">
        <f>SUBTOTAL(9,C283)</f>
        <v>629</v>
      </c>
      <c r="D282" s="109">
        <f>SUBTOTAL(9,D283)</f>
        <v>1000</v>
      </c>
      <c r="E282" s="405"/>
      <c r="F282" s="328"/>
      <c r="G282" s="304"/>
    </row>
    <row r="283" ht="18.75" spans="1:7">
      <c r="A283" s="357" t="s">
        <v>1710</v>
      </c>
      <c r="B283" s="406" t="s">
        <v>1711</v>
      </c>
      <c r="C283" s="109">
        <v>629</v>
      </c>
      <c r="D283" s="359">
        <v>1000</v>
      </c>
      <c r="E283" s="405"/>
      <c r="F283" s="328"/>
      <c r="G283" s="304"/>
    </row>
    <row r="284" ht="18.75" spans="1:6">
      <c r="A284" s="357" t="s">
        <v>1712</v>
      </c>
      <c r="B284" s="354" t="s">
        <v>1713</v>
      </c>
      <c r="C284" s="407">
        <f>SUBTOTAL(9,C285)</f>
        <v>6400</v>
      </c>
      <c r="D284" s="341">
        <f>SUBTOTAL(9,D285)</f>
        <v>7219</v>
      </c>
      <c r="E284" s="380"/>
      <c r="F284" s="328" t="str">
        <f>IF(LEN(A284)=3,"是",IF(B284&lt;&gt;"",IF(SUM(C284:D284)&lt;&gt;0,"是","否"),"是"))</f>
        <v>是</v>
      </c>
    </row>
    <row r="285" ht="18.75" spans="1:6">
      <c r="A285" s="353" t="s">
        <v>1714</v>
      </c>
      <c r="B285" s="406" t="s">
        <v>1715</v>
      </c>
      <c r="C285" s="109">
        <v>6400</v>
      </c>
      <c r="D285" s="359">
        <v>7219</v>
      </c>
      <c r="E285" s="380"/>
      <c r="F285" s="328"/>
    </row>
    <row r="286" ht="18.75" spans="1:6">
      <c r="A286" s="357" t="s">
        <v>1716</v>
      </c>
      <c r="B286" s="354" t="s">
        <v>1717</v>
      </c>
      <c r="C286" s="407"/>
      <c r="D286" s="341"/>
      <c r="E286" s="380"/>
      <c r="F286" s="328" t="str">
        <f>IF(LEN(A286)=3,"是",IF(B286&lt;&gt;"",IF(SUM(C286:D286)&lt;&gt;0,"是","否"),"是"))</f>
        <v>否</v>
      </c>
    </row>
    <row r="287" ht="18.75" spans="1:6">
      <c r="A287" s="357" t="s">
        <v>1718</v>
      </c>
      <c r="B287" s="362" t="s">
        <v>1719</v>
      </c>
      <c r="C287" s="400">
        <f>SUBTOTAL(9,C288:C289)</f>
        <v>59816</v>
      </c>
      <c r="D287" s="408"/>
      <c r="E287" s="380"/>
      <c r="F287" s="328" t="str">
        <f>IF(LEN(A287)=3,"是",IF(B287&lt;&gt;"",IF(SUM(C287:D287)&lt;&gt;0,"是","否"),"是"))</f>
        <v>是</v>
      </c>
    </row>
    <row r="288" ht="18.75" spans="1:6">
      <c r="A288" s="357"/>
      <c r="B288" s="363" t="s">
        <v>1720</v>
      </c>
      <c r="C288" s="109">
        <v>7000</v>
      </c>
      <c r="D288" s="408"/>
      <c r="E288" s="380"/>
      <c r="F288" s="328"/>
    </row>
    <row r="289" ht="18.75" spans="1:6">
      <c r="A289" s="357"/>
      <c r="B289" s="363" t="s">
        <v>1721</v>
      </c>
      <c r="C289" s="109">
        <v>52816</v>
      </c>
      <c r="D289" s="408"/>
      <c r="E289" s="380"/>
      <c r="F289" s="328"/>
    </row>
    <row r="290" ht="18.75" spans="1:6">
      <c r="A290" s="357"/>
      <c r="B290" s="362" t="s">
        <v>127</v>
      </c>
      <c r="C290" s="102">
        <v>20484</v>
      </c>
      <c r="D290" s="408"/>
      <c r="E290" s="380"/>
      <c r="F290" s="328"/>
    </row>
    <row r="291" ht="38" customHeight="1" spans="1:6">
      <c r="A291" s="409"/>
      <c r="B291" s="365" t="s">
        <v>128</v>
      </c>
      <c r="C291" s="400">
        <f>C290+C287+C278+C277</f>
        <v>121196</v>
      </c>
      <c r="D291" s="400">
        <f>D290+D287+D278+D277</f>
        <v>75183</v>
      </c>
      <c r="E291" s="379"/>
      <c r="F291" s="328" t="s">
        <v>1700</v>
      </c>
    </row>
    <row r="292" spans="3:3">
      <c r="C292" s="410"/>
    </row>
    <row r="294" spans="3:3">
      <c r="C294" s="410"/>
    </row>
    <row r="296" spans="3:3">
      <c r="C296" s="410"/>
    </row>
    <row r="297" spans="3:3">
      <c r="C297" s="410"/>
    </row>
    <row r="299" spans="3:3">
      <c r="C299" s="410"/>
    </row>
    <row r="300" spans="3:3">
      <c r="C300" s="410"/>
    </row>
    <row r="301" spans="3:3">
      <c r="C301" s="410"/>
    </row>
    <row r="302" spans="3:3">
      <c r="C302" s="410"/>
    </row>
    <row r="304" spans="3:3">
      <c r="C304" s="410"/>
    </row>
  </sheetData>
  <mergeCells count="1">
    <mergeCell ref="B1:E1"/>
  </mergeCells>
  <conditionalFormatting sqref="B290">
    <cfRule type="expression" dxfId="1" priority="1" stopIfTrue="1">
      <formula>"len($A:$A)=3"</formula>
    </cfRule>
  </conditionalFormatting>
  <conditionalFormatting sqref="B287:B289">
    <cfRule type="expression" dxfId="1" priority="4" stopIfTrue="1">
      <formula>"len($A:$A)=3"</formula>
    </cfRule>
  </conditionalFormatting>
  <conditionalFormatting sqref="C287:C289">
    <cfRule type="expression" dxfId="1" priority="3" stopIfTrue="1">
      <formula>"len($A:$A)=3"</formula>
    </cfRule>
  </conditionalFormatting>
  <conditionalFormatting sqref="D287:D29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sheetPr>
  <dimension ref="A1:F43"/>
  <sheetViews>
    <sheetView showGridLines="0" showZeros="0" view="pageBreakPreview" zoomScaleNormal="115" workbookViewId="0">
      <pane ySplit="3" topLeftCell="A4" activePane="bottomLeft" state="frozen"/>
      <selection/>
      <selection pane="bottomLeft" activeCell="B2" sqref="B$1:E$1048576"/>
    </sheetView>
  </sheetViews>
  <sheetFormatPr defaultColWidth="9" defaultRowHeight="14.25" outlineLevelCol="5"/>
  <cols>
    <col min="1" max="1" width="15" style="178" hidden="1" customWidth="1"/>
    <col min="2" max="2" width="50.75" style="178" customWidth="1"/>
    <col min="3" max="4" width="20.6333333333333" style="178" customWidth="1"/>
    <col min="5" max="5" width="20.6333333333333" style="369" customWidth="1"/>
    <col min="6" max="6" width="3.75" style="178" hidden="1" customWidth="1"/>
    <col min="7" max="16384" width="9" style="178"/>
  </cols>
  <sheetData>
    <row r="1" ht="45" customHeight="1" spans="1:6">
      <c r="A1" s="180"/>
      <c r="B1" s="312" t="s">
        <v>1722</v>
      </c>
      <c r="C1" s="312"/>
      <c r="D1" s="312"/>
      <c r="E1" s="312"/>
      <c r="F1" s="180"/>
    </row>
    <row r="2" s="367" customFormat="1" ht="20.1" customHeight="1" spans="1:6">
      <c r="A2" s="370"/>
      <c r="B2" s="371"/>
      <c r="C2" s="372"/>
      <c r="D2" s="371"/>
      <c r="E2" s="373" t="s">
        <v>2</v>
      </c>
      <c r="F2" s="370"/>
    </row>
    <row r="3" s="368" customFormat="1" ht="45" customHeight="1" spans="1:6">
      <c r="A3" s="374" t="s">
        <v>3</v>
      </c>
      <c r="B3" s="375" t="s">
        <v>4</v>
      </c>
      <c r="C3" s="198" t="s">
        <v>130</v>
      </c>
      <c r="D3" s="198" t="s">
        <v>6</v>
      </c>
      <c r="E3" s="198" t="s">
        <v>131</v>
      </c>
      <c r="F3" s="376" t="s">
        <v>8</v>
      </c>
    </row>
    <row r="4" s="368" customFormat="1" ht="36" customHeight="1" spans="1:6">
      <c r="A4" s="330" t="s">
        <v>1173</v>
      </c>
      <c r="B4" s="325" t="s">
        <v>1174</v>
      </c>
      <c r="C4" s="377"/>
      <c r="D4" s="377"/>
      <c r="E4" s="338"/>
      <c r="F4" s="378" t="str">
        <f t="shared" ref="F4:F29" si="0">IF(LEN(A4)=7,"是",IF(B4&lt;&gt;"",IF(SUM(C4:D4)&lt;&gt;0,"是","否"),"是"))</f>
        <v>是</v>
      </c>
    </row>
    <row r="5" ht="36" customHeight="1" spans="1:6">
      <c r="A5" s="330" t="s">
        <v>1175</v>
      </c>
      <c r="B5" s="325" t="s">
        <v>1176</v>
      </c>
      <c r="C5" s="377"/>
      <c r="D5" s="377"/>
      <c r="E5" s="379"/>
      <c r="F5" s="378" t="str">
        <f t="shared" si="0"/>
        <v>是</v>
      </c>
    </row>
    <row r="6" ht="36" customHeight="1" spans="1:6">
      <c r="A6" s="330" t="s">
        <v>1177</v>
      </c>
      <c r="B6" s="325" t="s">
        <v>1178</v>
      </c>
      <c r="C6" s="377"/>
      <c r="D6" s="377"/>
      <c r="E6" s="379"/>
      <c r="F6" s="378" t="str">
        <f t="shared" si="0"/>
        <v>是</v>
      </c>
    </row>
    <row r="7" ht="36" customHeight="1" spans="1:6">
      <c r="A7" s="330" t="s">
        <v>1179</v>
      </c>
      <c r="B7" s="325" t="s">
        <v>1180</v>
      </c>
      <c r="C7" s="377"/>
      <c r="D7" s="377"/>
      <c r="E7" s="379"/>
      <c r="F7" s="378" t="str">
        <f t="shared" si="0"/>
        <v>是</v>
      </c>
    </row>
    <row r="8" ht="36" customHeight="1" spans="1:6">
      <c r="A8" s="330" t="s">
        <v>1181</v>
      </c>
      <c r="B8" s="325" t="s">
        <v>1182</v>
      </c>
      <c r="C8" s="377"/>
      <c r="D8" s="377"/>
      <c r="E8" s="379"/>
      <c r="F8" s="378" t="str">
        <f t="shared" si="0"/>
        <v>是</v>
      </c>
    </row>
    <row r="9" ht="36" customHeight="1" spans="1:6">
      <c r="A9" s="330" t="s">
        <v>1183</v>
      </c>
      <c r="B9" s="325" t="s">
        <v>1184</v>
      </c>
      <c r="C9" s="377"/>
      <c r="D9" s="377"/>
      <c r="E9" s="379"/>
      <c r="F9" s="378" t="str">
        <f t="shared" si="0"/>
        <v>是</v>
      </c>
    </row>
    <row r="10" ht="18.75" spans="1:6">
      <c r="A10" s="330" t="s">
        <v>1185</v>
      </c>
      <c r="B10" s="325" t="s">
        <v>1186</v>
      </c>
      <c r="C10" s="377">
        <f>VLOOKUP(A10,'2-1曲靖经开区政府性基金预算收入情况表'!A10:C33,3,0)</f>
        <v>15541</v>
      </c>
      <c r="D10" s="377">
        <f>VLOOKUP(B10,'2-1曲靖经开区政府性基金预算收入情况表'!B10:D33,3,0)</f>
        <v>35000</v>
      </c>
      <c r="E10" s="380">
        <f t="shared" ref="E10:E17" si="1">IF(C10&gt;0,D10/C10-1,IF(C10&lt;0,-(D10/C10-1),""))</f>
        <v>1.252</v>
      </c>
      <c r="F10" s="378" t="str">
        <f t="shared" si="0"/>
        <v>是</v>
      </c>
    </row>
    <row r="11" ht="18.75" spans="1:6">
      <c r="A11" s="330" t="s">
        <v>1187</v>
      </c>
      <c r="B11" s="331" t="s">
        <v>1188</v>
      </c>
      <c r="C11" s="359">
        <f>VLOOKUP(A11,'2-1曲靖经开区政府性基金预算收入情况表'!A11:C34,3,0)</f>
        <v>16432</v>
      </c>
      <c r="D11" s="332">
        <v>35000</v>
      </c>
      <c r="E11" s="380">
        <f t="shared" si="1"/>
        <v>1.13</v>
      </c>
      <c r="F11" s="170" t="str">
        <f t="shared" si="0"/>
        <v>是</v>
      </c>
    </row>
    <row r="12" ht="18.75" spans="1:6">
      <c r="A12" s="330" t="s">
        <v>1189</v>
      </c>
      <c r="B12" s="331" t="s">
        <v>1190</v>
      </c>
      <c r="C12" s="359">
        <f>VLOOKUP(A12,'2-1曲靖经开区政府性基金预算收入情况表'!A12:C38,3,0)</f>
        <v>0</v>
      </c>
      <c r="D12" s="332"/>
      <c r="E12" s="380" t="str">
        <f t="shared" si="1"/>
        <v/>
      </c>
      <c r="F12" s="378" t="str">
        <f t="shared" si="0"/>
        <v>否</v>
      </c>
    </row>
    <row r="13" ht="18.75" spans="1:6">
      <c r="A13" s="330" t="s">
        <v>1191</v>
      </c>
      <c r="B13" s="331" t="s">
        <v>1192</v>
      </c>
      <c r="C13" s="359">
        <f>VLOOKUP(A13,'2-1曲靖经开区政府性基金预算收入情况表'!A13:C39,3,0)</f>
        <v>1810</v>
      </c>
      <c r="D13" s="332"/>
      <c r="E13" s="380">
        <f t="shared" si="1"/>
        <v>-1</v>
      </c>
      <c r="F13" s="378" t="str">
        <f t="shared" si="0"/>
        <v>是</v>
      </c>
    </row>
    <row r="14" ht="18.75" spans="1:6">
      <c r="A14" s="330" t="s">
        <v>1193</v>
      </c>
      <c r="B14" s="331" t="s">
        <v>1194</v>
      </c>
      <c r="C14" s="359">
        <f>VLOOKUP(A14,'2-1曲靖经开区政府性基金预算收入情况表'!A14:C40,3,0)</f>
        <v>-2701</v>
      </c>
      <c r="D14" s="332"/>
      <c r="E14" s="380">
        <f t="shared" si="1"/>
        <v>1</v>
      </c>
      <c r="F14" s="378" t="str">
        <f t="shared" si="0"/>
        <v>是</v>
      </c>
    </row>
    <row r="15" ht="18.75" spans="1:6">
      <c r="A15" s="330" t="s">
        <v>1195</v>
      </c>
      <c r="B15" s="329" t="s">
        <v>1196</v>
      </c>
      <c r="C15" s="359">
        <f>VLOOKUP(A15,'2-1曲靖经开区政府性基金预算收入情况表'!A15:C41,3,0)</f>
        <v>0</v>
      </c>
      <c r="D15" s="359"/>
      <c r="E15" s="380" t="str">
        <f t="shared" si="1"/>
        <v/>
      </c>
      <c r="F15" s="378" t="str">
        <f t="shared" si="0"/>
        <v>否</v>
      </c>
    </row>
    <row r="16" ht="18.75" spans="1:6">
      <c r="A16" s="381" t="s">
        <v>1197</v>
      </c>
      <c r="B16" s="187" t="s">
        <v>1198</v>
      </c>
      <c r="C16" s="377">
        <f>VLOOKUP(A16,'2-1曲靖经开区政府性基金预算收入情况表'!A16:C42,3,0)</f>
        <v>0</v>
      </c>
      <c r="D16" s="377"/>
      <c r="E16" s="380" t="str">
        <f t="shared" si="1"/>
        <v/>
      </c>
      <c r="F16" s="378" t="str">
        <f t="shared" si="0"/>
        <v>是</v>
      </c>
    </row>
    <row r="17" ht="36" customHeight="1" spans="1:6">
      <c r="A17" s="381" t="s">
        <v>1199</v>
      </c>
      <c r="B17" s="187" t="s">
        <v>1200</v>
      </c>
      <c r="C17" s="377">
        <f>VLOOKUP(A17,'2-1曲靖经开区政府性基金预算收入情况表'!A17:C43,3,0)</f>
        <v>0</v>
      </c>
      <c r="D17" s="377"/>
      <c r="E17" s="380" t="str">
        <f t="shared" si="1"/>
        <v/>
      </c>
      <c r="F17" s="378" t="str">
        <f t="shared" si="0"/>
        <v>是</v>
      </c>
    </row>
    <row r="18" ht="18.75" spans="1:6">
      <c r="A18" s="381" t="s">
        <v>1201</v>
      </c>
      <c r="B18" s="205" t="s">
        <v>1202</v>
      </c>
      <c r="C18" s="377">
        <f>VLOOKUP(A18,'2-1曲靖经开区政府性基金预算收入情况表'!A18:C44,3,0)</f>
        <v>0</v>
      </c>
      <c r="D18" s="359"/>
      <c r="E18" s="380"/>
      <c r="F18" s="378" t="str">
        <f t="shared" si="0"/>
        <v>否</v>
      </c>
    </row>
    <row r="19" ht="18.75" spans="1:6">
      <c r="A19" s="381" t="s">
        <v>1203</v>
      </c>
      <c r="B19" s="205" t="s">
        <v>1204</v>
      </c>
      <c r="C19" s="377">
        <f>VLOOKUP(A19,'2-1曲靖经开区政府性基金预算收入情况表'!A19:C45,3,0)</f>
        <v>0</v>
      </c>
      <c r="D19" s="359"/>
      <c r="E19" s="380"/>
      <c r="F19" s="378" t="str">
        <f t="shared" si="0"/>
        <v>否</v>
      </c>
    </row>
    <row r="20" ht="36" customHeight="1" spans="1:6">
      <c r="A20" s="381" t="s">
        <v>1205</v>
      </c>
      <c r="B20" s="187" t="s">
        <v>1206</v>
      </c>
      <c r="C20" s="377">
        <f>VLOOKUP(A20,'2-1曲靖经开区政府性基金预算收入情况表'!A20:C46,3,0)</f>
        <v>524</v>
      </c>
      <c r="D20" s="377">
        <v>500</v>
      </c>
      <c r="E20" s="380">
        <f>IF(C20&gt;0,D20/C20-1,IF(C20&lt;0,-(D20/C20-1),""))</f>
        <v>-0.046</v>
      </c>
      <c r="F20" s="378" t="str">
        <f t="shared" si="0"/>
        <v>是</v>
      </c>
    </row>
    <row r="21" ht="36" customHeight="1" spans="1:6">
      <c r="A21" s="381" t="s">
        <v>1207</v>
      </c>
      <c r="B21" s="187" t="s">
        <v>1208</v>
      </c>
      <c r="C21" s="377">
        <f>VLOOKUP(A21,'2-1曲靖经开区政府性基金预算收入情况表'!A21:C47,3,0)</f>
        <v>0</v>
      </c>
      <c r="D21" s="377"/>
      <c r="E21" s="380" t="str">
        <f t="shared" ref="E21:E29" si="2">IF(C21&gt;0,D21/C21-1,IF(C21&lt;0,-(D21/C21-1),""))</f>
        <v/>
      </c>
      <c r="F21" s="378" t="str">
        <f t="shared" si="0"/>
        <v>是</v>
      </c>
    </row>
    <row r="22" ht="36" customHeight="1" spans="1:6">
      <c r="A22" s="381" t="s">
        <v>1209</v>
      </c>
      <c r="B22" s="187" t="s">
        <v>1210</v>
      </c>
      <c r="C22" s="377">
        <f>VLOOKUP(A22,'2-1曲靖经开区政府性基金预算收入情况表'!A22:C48,3,0)</f>
        <v>0</v>
      </c>
      <c r="D22" s="377"/>
      <c r="E22" s="380" t="str">
        <f t="shared" si="2"/>
        <v/>
      </c>
      <c r="F22" s="378" t="str">
        <f t="shared" si="0"/>
        <v>是</v>
      </c>
    </row>
    <row r="23" ht="36" customHeight="1" spans="1:6">
      <c r="A23" s="330" t="s">
        <v>1211</v>
      </c>
      <c r="B23" s="325" t="s">
        <v>1212</v>
      </c>
      <c r="C23" s="377">
        <f>VLOOKUP(A23,'2-1曲靖经开区政府性基金预算收入情况表'!A23:C49,3,0)</f>
        <v>0</v>
      </c>
      <c r="D23" s="377"/>
      <c r="E23" s="380" t="str">
        <f t="shared" si="2"/>
        <v/>
      </c>
      <c r="F23" s="378" t="str">
        <f t="shared" si="0"/>
        <v>是</v>
      </c>
    </row>
    <row r="24" ht="36" customHeight="1" spans="1:6">
      <c r="A24" s="330" t="s">
        <v>1213</v>
      </c>
      <c r="B24" s="325" t="s">
        <v>1214</v>
      </c>
      <c r="C24" s="377">
        <f>VLOOKUP(A24,'2-1曲靖经开区政府性基金预算收入情况表'!A24:C50,3,0)</f>
        <v>5343</v>
      </c>
      <c r="D24" s="377">
        <v>5000</v>
      </c>
      <c r="E24" s="380">
        <f t="shared" si="2"/>
        <v>-0.064</v>
      </c>
      <c r="F24" s="378" t="str">
        <f t="shared" si="0"/>
        <v>是</v>
      </c>
    </row>
    <row r="25" ht="36" customHeight="1" spans="1:6">
      <c r="A25" s="330" t="s">
        <v>1215</v>
      </c>
      <c r="B25" s="325" t="s">
        <v>1216</v>
      </c>
      <c r="C25" s="377">
        <f>VLOOKUP(A25,'2-1曲靖经开区政府性基金预算收入情况表'!A25:C51,3,0)</f>
        <v>0</v>
      </c>
      <c r="D25" s="377"/>
      <c r="E25" s="380" t="str">
        <f t="shared" si="2"/>
        <v/>
      </c>
      <c r="F25" s="378" t="str">
        <f t="shared" si="0"/>
        <v>是</v>
      </c>
    </row>
    <row r="26" ht="36" customHeight="1" spans="1:6">
      <c r="A26" s="330" t="s">
        <v>1217</v>
      </c>
      <c r="B26" s="325" t="s">
        <v>1218</v>
      </c>
      <c r="C26" s="377">
        <f>VLOOKUP(A26,'2-1曲靖经开区政府性基金预算收入情况表'!A26:C52,3,0)</f>
        <v>0</v>
      </c>
      <c r="D26" s="377"/>
      <c r="E26" s="380" t="str">
        <f t="shared" si="2"/>
        <v/>
      </c>
      <c r="F26" s="378" t="str">
        <f t="shared" si="0"/>
        <v>是</v>
      </c>
    </row>
    <row r="27" ht="36" customHeight="1" spans="1:6">
      <c r="A27" s="330" t="s">
        <v>1219</v>
      </c>
      <c r="B27" s="325" t="s">
        <v>1220</v>
      </c>
      <c r="C27" s="377">
        <f>VLOOKUP(A27,'2-1曲靖经开区政府性基金预算收入情况表'!A27:C53,3,0)</f>
        <v>14597</v>
      </c>
      <c r="D27" s="377">
        <v>14078</v>
      </c>
      <c r="E27" s="380">
        <f t="shared" si="2"/>
        <v>-0.036</v>
      </c>
      <c r="F27" s="378" t="str">
        <f t="shared" si="0"/>
        <v>是</v>
      </c>
    </row>
    <row r="28" ht="36" customHeight="1" spans="1:6">
      <c r="A28" s="330"/>
      <c r="B28" s="329"/>
      <c r="C28" s="359"/>
      <c r="D28" s="359"/>
      <c r="E28" s="380" t="str">
        <f t="shared" si="2"/>
        <v/>
      </c>
      <c r="F28" s="170" t="str">
        <f t="shared" si="0"/>
        <v>是</v>
      </c>
    </row>
    <row r="29" ht="36" customHeight="1" spans="1:6">
      <c r="A29" s="349"/>
      <c r="B29" s="350" t="s">
        <v>1723</v>
      </c>
      <c r="C29" s="377">
        <f>C4+C5+C6+C7+C8+C9+C10+C16+C17+C20+C21+C22+C23+C24+C25+C26+C27</f>
        <v>36005</v>
      </c>
      <c r="D29" s="377">
        <f>D4+D5+D6+D7+D8+D9+D10+D16+D17+D20+D21+D22+D23+D24+D25+D26+D27</f>
        <v>54578</v>
      </c>
      <c r="E29" s="380">
        <f t="shared" si="2"/>
        <v>0.516</v>
      </c>
      <c r="F29" s="170" t="s">
        <v>1700</v>
      </c>
    </row>
    <row r="30" ht="36" customHeight="1" spans="1:6">
      <c r="A30" s="382">
        <v>105</v>
      </c>
      <c r="B30" s="383" t="s">
        <v>1222</v>
      </c>
      <c r="C30" s="111"/>
      <c r="D30" s="111"/>
      <c r="E30" s="384"/>
      <c r="F30" s="170" t="s">
        <v>1700</v>
      </c>
    </row>
    <row r="31" ht="18.75" spans="1:6">
      <c r="A31" s="382">
        <v>110</v>
      </c>
      <c r="B31" s="383" t="s">
        <v>61</v>
      </c>
      <c r="C31" s="111">
        <f>C32+C38+C39+C40</f>
        <v>85191</v>
      </c>
      <c r="D31" s="111">
        <f>D32+D38+D39+D40</f>
        <v>20605</v>
      </c>
      <c r="E31" s="384"/>
      <c r="F31" s="170" t="s">
        <v>1700</v>
      </c>
    </row>
    <row r="32" ht="18.75" spans="1:6">
      <c r="A32" s="385">
        <v>11004</v>
      </c>
      <c r="B32" s="386" t="s">
        <v>1724</v>
      </c>
      <c r="C32" s="113">
        <f>SUBTOTAL(9,C35:C37)</f>
        <v>23711</v>
      </c>
      <c r="D32" s="113">
        <f>SUBTOTAL(9,D35:D37)</f>
        <v>121</v>
      </c>
      <c r="E32" s="387"/>
      <c r="F32" s="170" t="s">
        <v>1725</v>
      </c>
    </row>
    <row r="33" ht="18.75" spans="1:6">
      <c r="A33" s="385">
        <v>1100401</v>
      </c>
      <c r="B33" s="386" t="s">
        <v>1224</v>
      </c>
      <c r="C33" s="113"/>
      <c r="D33" s="113"/>
      <c r="E33" s="387"/>
      <c r="F33" s="170" t="s">
        <v>1725</v>
      </c>
    </row>
    <row r="34" ht="18.75" spans="1:6">
      <c r="A34" s="385">
        <v>1100402</v>
      </c>
      <c r="B34" s="386" t="s">
        <v>1726</v>
      </c>
      <c r="C34" s="117"/>
      <c r="D34" s="113"/>
      <c r="E34" s="387"/>
      <c r="F34" s="170" t="s">
        <v>1725</v>
      </c>
    </row>
    <row r="35" ht="18.75" spans="1:6">
      <c r="A35" s="388">
        <v>1100409</v>
      </c>
      <c r="B35" s="358" t="s">
        <v>1226</v>
      </c>
      <c r="C35" s="359">
        <v>80</v>
      </c>
      <c r="D35" s="359">
        <v>110</v>
      </c>
      <c r="E35" s="387"/>
      <c r="F35" s="170"/>
    </row>
    <row r="36" ht="18.75" spans="1:6">
      <c r="A36" s="388">
        <v>1100413</v>
      </c>
      <c r="B36" s="358" t="s">
        <v>1227</v>
      </c>
      <c r="C36" s="359">
        <v>23620</v>
      </c>
      <c r="D36" s="359"/>
      <c r="E36" s="387"/>
      <c r="F36" s="170"/>
    </row>
    <row r="37" ht="18.75" spans="1:6">
      <c r="A37" s="388">
        <v>1100499</v>
      </c>
      <c r="B37" s="358" t="s">
        <v>1228</v>
      </c>
      <c r="C37" s="359">
        <v>11</v>
      </c>
      <c r="D37" s="359">
        <v>11</v>
      </c>
      <c r="E37" s="387"/>
      <c r="F37" s="170"/>
    </row>
    <row r="38" ht="18.75" spans="1:6">
      <c r="A38" s="385">
        <v>11008</v>
      </c>
      <c r="B38" s="386" t="s">
        <v>64</v>
      </c>
      <c r="C38" s="113">
        <v>2614</v>
      </c>
      <c r="D38" s="389">
        <v>20484</v>
      </c>
      <c r="E38" s="387"/>
      <c r="F38" s="170" t="s">
        <v>1725</v>
      </c>
    </row>
    <row r="39" ht="18.75" spans="1:6">
      <c r="A39" s="390">
        <v>11009</v>
      </c>
      <c r="B39" s="391" t="s">
        <v>65</v>
      </c>
      <c r="C39" s="392"/>
      <c r="D39" s="392"/>
      <c r="E39" s="393"/>
      <c r="F39" s="170" t="s">
        <v>1725</v>
      </c>
    </row>
    <row r="40" ht="18.75" spans="1:6">
      <c r="A40" s="390">
        <v>11011</v>
      </c>
      <c r="B40" s="391" t="s">
        <v>1727</v>
      </c>
      <c r="C40" s="392">
        <f>SUBTOTAL(9,C41:C42)</f>
        <v>58866</v>
      </c>
      <c r="D40" s="392">
        <f>SUBTOTAL(9,D41:D42)</f>
        <v>0</v>
      </c>
      <c r="E40" s="393"/>
      <c r="F40" s="170"/>
    </row>
    <row r="41" ht="18.75" spans="1:6">
      <c r="A41" s="390"/>
      <c r="B41" s="391" t="s">
        <v>1230</v>
      </c>
      <c r="C41" s="392">
        <v>6050</v>
      </c>
      <c r="D41" s="392"/>
      <c r="E41" s="393"/>
      <c r="F41" s="170"/>
    </row>
    <row r="42" ht="18.75" spans="1:6">
      <c r="A42" s="390"/>
      <c r="B42" s="391" t="s">
        <v>1231</v>
      </c>
      <c r="C42" s="392">
        <v>52816</v>
      </c>
      <c r="D42" s="392"/>
      <c r="E42" s="393"/>
      <c r="F42" s="170"/>
    </row>
    <row r="43" ht="18.75" spans="1:6">
      <c r="A43" s="394"/>
      <c r="B43" s="395" t="s">
        <v>69</v>
      </c>
      <c r="C43" s="111">
        <f>C29+C31</f>
        <v>121196</v>
      </c>
      <c r="D43" s="111">
        <f>D29+D31</f>
        <v>75183</v>
      </c>
      <c r="E43" s="384"/>
      <c r="F43" s="170" t="s">
        <v>1700</v>
      </c>
    </row>
  </sheetData>
  <mergeCells count="1">
    <mergeCell ref="B1:E1"/>
  </mergeCells>
  <conditionalFormatting sqref="B30">
    <cfRule type="expression" dxfId="1" priority="17" stopIfTrue="1">
      <formula>"len($A:$A)=3"</formula>
    </cfRule>
  </conditionalFormatting>
  <conditionalFormatting sqref="B35">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B36">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B37">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B31:B34">
    <cfRule type="expression" dxfId="1" priority="13" stopIfTrue="1">
      <formula>"len($A:$A)=3"</formula>
    </cfRule>
  </conditionalFormatting>
  <conditionalFormatting sqref="C30:C34 D31:D32">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sheetPr>
  <dimension ref="A1:G295"/>
  <sheetViews>
    <sheetView showGridLines="0" showZeros="0" view="pageBreakPreview" zoomScaleNormal="115" workbookViewId="0">
      <pane ySplit="3" topLeftCell="A180" activePane="bottomLeft" state="frozen"/>
      <selection/>
      <selection pane="bottomLeft" activeCell="J205" sqref="J205"/>
    </sheetView>
  </sheetViews>
  <sheetFormatPr defaultColWidth="9" defaultRowHeight="14.25" outlineLevelCol="6"/>
  <cols>
    <col min="1" max="1" width="13.5" style="304" hidden="1" customWidth="1"/>
    <col min="2" max="2" width="50.75" style="304" customWidth="1"/>
    <col min="3" max="4" width="20.6333333333333" style="308" customWidth="1"/>
    <col min="5" max="5" width="20.6333333333333" style="309" customWidth="1"/>
    <col min="6" max="6" width="3.75" style="310" hidden="1" customWidth="1"/>
    <col min="7" max="7" width="9" style="304" hidden="1" customWidth="1"/>
    <col min="8" max="16384" width="9" style="304"/>
  </cols>
  <sheetData>
    <row r="1" s="304" customFormat="1" ht="45" customHeight="1" spans="1:7">
      <c r="A1" s="311"/>
      <c r="B1" s="312" t="s">
        <v>1728</v>
      </c>
      <c r="C1" s="312"/>
      <c r="D1" s="312"/>
      <c r="E1" s="312"/>
      <c r="F1" s="313"/>
      <c r="G1" s="311"/>
    </row>
    <row r="2" s="305" customFormat="1" ht="20.1" customHeight="1" spans="1:7">
      <c r="A2" s="314"/>
      <c r="B2" s="315"/>
      <c r="C2" s="315"/>
      <c r="D2" s="315"/>
      <c r="E2" s="316" t="s">
        <v>2</v>
      </c>
      <c r="F2" s="317"/>
      <c r="G2" s="314"/>
    </row>
    <row r="3" s="306" customFormat="1" ht="45" customHeight="1" spans="1:7">
      <c r="A3" s="318" t="s">
        <v>3</v>
      </c>
      <c r="B3" s="319" t="s">
        <v>4</v>
      </c>
      <c r="C3" s="320" t="s">
        <v>130</v>
      </c>
      <c r="D3" s="320" t="s">
        <v>6</v>
      </c>
      <c r="E3" s="320" t="s">
        <v>131</v>
      </c>
      <c r="F3" s="321" t="s">
        <v>8</v>
      </c>
      <c r="G3" s="322" t="s">
        <v>1729</v>
      </c>
    </row>
    <row r="4" s="306" customFormat="1" ht="18.75" customHeight="1" spans="1:7">
      <c r="A4" s="323">
        <v>205</v>
      </c>
      <c r="B4" s="243" t="s">
        <v>1233</v>
      </c>
      <c r="C4" s="320">
        <f>VLOOKUP(A4,'2-2曲靖经开区政府性基金预算支出情况表'!A4:C254,3,0)</f>
        <v>0</v>
      </c>
      <c r="D4" s="320">
        <f>VLOOKUP(A4,'2-2曲靖经开区政府性基金预算支出情况表'!A4:D254,4,0)</f>
        <v>0</v>
      </c>
      <c r="E4" s="320"/>
      <c r="F4" s="321"/>
      <c r="G4" s="322"/>
    </row>
    <row r="5" s="306" customFormat="1" ht="18.75" customHeight="1" spans="1:7">
      <c r="A5" s="323">
        <v>206</v>
      </c>
      <c r="B5" s="243" t="s">
        <v>1234</v>
      </c>
      <c r="C5" s="320">
        <f>VLOOKUP(A5,'2-2曲靖经开区政府性基金预算支出情况表'!A5:C255,3,0)</f>
        <v>0</v>
      </c>
      <c r="D5" s="320">
        <f>VLOOKUP(A5,'2-2曲靖经开区政府性基金预算支出情况表'!A5:D255,4,0)</f>
        <v>0</v>
      </c>
      <c r="E5" s="320"/>
      <c r="F5" s="321"/>
      <c r="G5" s="322"/>
    </row>
    <row r="6" s="304" customFormat="1" ht="18.75" spans="1:7">
      <c r="A6" s="324" t="s">
        <v>82</v>
      </c>
      <c r="B6" s="325" t="s">
        <v>1235</v>
      </c>
      <c r="C6" s="326">
        <f>VLOOKUP(A6,'2-2曲靖经开区政府性基金预算支出情况表'!A6:C256,3,0)</f>
        <v>0</v>
      </c>
      <c r="D6" s="326">
        <f>VLOOKUP(A6,'2-2曲靖经开区政府性基金预算支出情况表'!A6:D256,4,0)</f>
        <v>0</v>
      </c>
      <c r="E6" s="327"/>
      <c r="F6" s="328" t="str">
        <f t="shared" ref="F6:F33" si="0">IF(LEN(A6)=3,"是",IF(B6&lt;&gt;"",IF(SUM(C6:D6)&lt;&gt;0,"是","否"),"是"))</f>
        <v>是</v>
      </c>
      <c r="G6" s="311" t="str">
        <f t="shared" ref="G6:G33" si="1">IF(LEN(A6)=3,"类",IF(LEN(A6)=5,"款","项"))</f>
        <v>类</v>
      </c>
    </row>
    <row r="7" s="304" customFormat="1" ht="18.75" spans="1:7">
      <c r="A7" s="324" t="s">
        <v>1236</v>
      </c>
      <c r="B7" s="329" t="s">
        <v>1237</v>
      </c>
      <c r="C7" s="326">
        <f>VLOOKUP(A7,'2-2曲靖经开区政府性基金预算支出情况表'!A7:C257,3,0)</f>
        <v>0</v>
      </c>
      <c r="D7" s="326">
        <f>VLOOKUP(A7,'2-2曲靖经开区政府性基金预算支出情况表'!A7:D257,4,0)</f>
        <v>0</v>
      </c>
      <c r="E7" s="327"/>
      <c r="F7" s="328" t="str">
        <f t="shared" si="0"/>
        <v>否</v>
      </c>
      <c r="G7" s="311" t="str">
        <f t="shared" si="1"/>
        <v>款</v>
      </c>
    </row>
    <row r="8" s="304" customFormat="1" ht="18.75" spans="1:7">
      <c r="A8" s="330" t="s">
        <v>1238</v>
      </c>
      <c r="B8" s="331" t="s">
        <v>1239</v>
      </c>
      <c r="C8" s="332">
        <f>VLOOKUP(A8,'2-2曲靖经开区政府性基金预算支出情况表'!A8:C258,3,0)</f>
        <v>0</v>
      </c>
      <c r="D8" s="332">
        <f>VLOOKUP(A8,'2-2曲靖经开区政府性基金预算支出情况表'!A8:D258,4,0)</f>
        <v>0</v>
      </c>
      <c r="E8" s="333" t="str">
        <f>IF(C8&gt;0,D8/C8-1,IF(C8&lt;0,-(D8/C8-1),""))</f>
        <v/>
      </c>
      <c r="F8" s="328" t="str">
        <f t="shared" si="0"/>
        <v>否</v>
      </c>
      <c r="G8" s="311" t="str">
        <f t="shared" si="1"/>
        <v>项</v>
      </c>
    </row>
    <row r="9" s="304" customFormat="1" ht="18.75" spans="1:7">
      <c r="A9" s="330" t="s">
        <v>1240</v>
      </c>
      <c r="B9" s="331" t="s">
        <v>1241</v>
      </c>
      <c r="C9" s="332">
        <f>VLOOKUP(A9,'2-2曲靖经开区政府性基金预算支出情况表'!A9:C259,3,0)</f>
        <v>0</v>
      </c>
      <c r="D9" s="332">
        <f>VLOOKUP(A9,'2-2曲靖经开区政府性基金预算支出情况表'!A9:D259,4,0)</f>
        <v>0</v>
      </c>
      <c r="E9" s="333" t="str">
        <f>IF(C9&gt;0,D9/C9-1,IF(C9&lt;0,-(D9/C9-1),""))</f>
        <v/>
      </c>
      <c r="F9" s="328" t="str">
        <f t="shared" si="0"/>
        <v>否</v>
      </c>
      <c r="G9" s="311" t="str">
        <f t="shared" si="1"/>
        <v>项</v>
      </c>
    </row>
    <row r="10" s="304" customFormat="1" ht="18.75" spans="1:7">
      <c r="A10" s="330" t="s">
        <v>1242</v>
      </c>
      <c r="B10" s="329" t="s">
        <v>1243</v>
      </c>
      <c r="C10" s="334">
        <f>VLOOKUP(A10,'2-2曲靖经开区政府性基金预算支出情况表'!A10:C260,3,0)</f>
        <v>0</v>
      </c>
      <c r="D10" s="334">
        <f>VLOOKUP(A10,'2-2曲靖经开区政府性基金预算支出情况表'!A10:D260,4,0)</f>
        <v>0</v>
      </c>
      <c r="E10" s="335"/>
      <c r="F10" s="328" t="str">
        <f t="shared" si="0"/>
        <v>否</v>
      </c>
      <c r="G10" s="311" t="str">
        <f t="shared" si="1"/>
        <v>项</v>
      </c>
    </row>
    <row r="11" s="304" customFormat="1" ht="18.75" spans="1:7">
      <c r="A11" s="330" t="s">
        <v>1244</v>
      </c>
      <c r="B11" s="331" t="s">
        <v>1245</v>
      </c>
      <c r="C11" s="332">
        <f>VLOOKUP(A11,'2-2曲靖经开区政府性基金预算支出情况表'!A11:C261,3,0)</f>
        <v>0</v>
      </c>
      <c r="D11" s="332">
        <f>VLOOKUP(A11,'2-2曲靖经开区政府性基金预算支出情况表'!A11:D261,4,0)</f>
        <v>0</v>
      </c>
      <c r="E11" s="333" t="str">
        <f>IF(C11&gt;0,D11/C11-1,IF(C11&lt;0,-(D11/C11-1),""))</f>
        <v/>
      </c>
      <c r="F11" s="328" t="str">
        <f t="shared" si="0"/>
        <v>否</v>
      </c>
      <c r="G11" s="311" t="str">
        <f t="shared" si="1"/>
        <v>项</v>
      </c>
    </row>
    <row r="12" s="304" customFormat="1" ht="18.75" spans="1:7">
      <c r="A12" s="330" t="s">
        <v>1246</v>
      </c>
      <c r="B12" s="329" t="s">
        <v>1247</v>
      </c>
      <c r="C12" s="334">
        <f>VLOOKUP(A12,'2-2曲靖经开区政府性基金预算支出情况表'!A12:C262,3,0)</f>
        <v>0</v>
      </c>
      <c r="D12" s="334">
        <f>VLOOKUP(A12,'2-2曲靖经开区政府性基金预算支出情况表'!A12:D262,4,0)</f>
        <v>0</v>
      </c>
      <c r="E12" s="335"/>
      <c r="F12" s="328" t="str">
        <f t="shared" si="0"/>
        <v>否</v>
      </c>
      <c r="G12" s="311" t="str">
        <f t="shared" si="1"/>
        <v>项</v>
      </c>
    </row>
    <row r="13" s="304" customFormat="1" ht="18.75" spans="1:7">
      <c r="A13" s="324" t="s">
        <v>1248</v>
      </c>
      <c r="B13" s="336" t="s">
        <v>1249</v>
      </c>
      <c r="C13" s="337">
        <f>VLOOKUP(A13,'2-2曲靖经开区政府性基金预算支出情况表'!A13:C263,3,0)</f>
        <v>0</v>
      </c>
      <c r="D13" s="337">
        <f>VLOOKUP(A13,'2-2曲靖经开区政府性基金预算支出情况表'!A13:D263,4,0)</f>
        <v>0</v>
      </c>
      <c r="E13" s="338" t="str">
        <f t="shared" ref="E13:E21" si="2">IF(C13&gt;0,D13/C13-1,IF(C13&lt;0,-(D13/C13-1),""))</f>
        <v/>
      </c>
      <c r="F13" s="328" t="str">
        <f t="shared" si="0"/>
        <v>否</v>
      </c>
      <c r="G13" s="311" t="str">
        <f t="shared" si="1"/>
        <v>款</v>
      </c>
    </row>
    <row r="14" s="304" customFormat="1" ht="18.75" spans="1:7">
      <c r="A14" s="330" t="s">
        <v>1250</v>
      </c>
      <c r="B14" s="331" t="s">
        <v>1251</v>
      </c>
      <c r="C14" s="332">
        <f>VLOOKUP(A14,'2-2曲靖经开区政府性基金预算支出情况表'!A14:C264,3,0)</f>
        <v>0</v>
      </c>
      <c r="D14" s="332">
        <f>VLOOKUP(A14,'2-2曲靖经开区政府性基金预算支出情况表'!A14:D264,4,0)</f>
        <v>0</v>
      </c>
      <c r="E14" s="333" t="str">
        <f t="shared" si="2"/>
        <v/>
      </c>
      <c r="F14" s="328" t="str">
        <f t="shared" si="0"/>
        <v>否</v>
      </c>
      <c r="G14" s="311" t="str">
        <f t="shared" si="1"/>
        <v>项</v>
      </c>
    </row>
    <row r="15" s="304" customFormat="1" ht="18.75" spans="1:7">
      <c r="A15" s="330" t="s">
        <v>1252</v>
      </c>
      <c r="B15" s="331" t="s">
        <v>1253</v>
      </c>
      <c r="C15" s="332">
        <f>VLOOKUP(A15,'2-2曲靖经开区政府性基金预算支出情况表'!A15:C265,3,0)</f>
        <v>0</v>
      </c>
      <c r="D15" s="332">
        <f>VLOOKUP(A15,'2-2曲靖经开区政府性基金预算支出情况表'!A15:D265,4,0)</f>
        <v>0</v>
      </c>
      <c r="E15" s="333" t="str">
        <f t="shared" si="2"/>
        <v/>
      </c>
      <c r="F15" s="328" t="str">
        <f t="shared" si="0"/>
        <v>否</v>
      </c>
      <c r="G15" s="311" t="str">
        <f t="shared" si="1"/>
        <v>项</v>
      </c>
    </row>
    <row r="16" s="304" customFormat="1" ht="18.75" spans="1:7">
      <c r="A16" s="330" t="s">
        <v>1254</v>
      </c>
      <c r="B16" s="331" t="s">
        <v>1255</v>
      </c>
      <c r="C16" s="332">
        <f>VLOOKUP(A16,'2-2曲靖经开区政府性基金预算支出情况表'!A16:C266,3,0)</f>
        <v>0</v>
      </c>
      <c r="D16" s="332">
        <f>VLOOKUP(A16,'2-2曲靖经开区政府性基金预算支出情况表'!A16:D266,4,0)</f>
        <v>0</v>
      </c>
      <c r="E16" s="333" t="str">
        <f t="shared" si="2"/>
        <v/>
      </c>
      <c r="F16" s="328" t="str">
        <f t="shared" si="0"/>
        <v>否</v>
      </c>
      <c r="G16" s="311" t="str">
        <f t="shared" si="1"/>
        <v>项</v>
      </c>
    </row>
    <row r="17" s="304" customFormat="1" ht="18.75" spans="1:7">
      <c r="A17" s="330" t="s">
        <v>1256</v>
      </c>
      <c r="B17" s="331" t="s">
        <v>1257</v>
      </c>
      <c r="C17" s="332">
        <f>VLOOKUP(A17,'2-2曲靖经开区政府性基金预算支出情况表'!A17:C267,3,0)</f>
        <v>0</v>
      </c>
      <c r="D17" s="332">
        <f>VLOOKUP(A17,'2-2曲靖经开区政府性基金预算支出情况表'!A17:D267,4,0)</f>
        <v>0</v>
      </c>
      <c r="E17" s="333" t="str">
        <f t="shared" si="2"/>
        <v/>
      </c>
      <c r="F17" s="328" t="str">
        <f t="shared" si="0"/>
        <v>否</v>
      </c>
      <c r="G17" s="311" t="str">
        <f t="shared" si="1"/>
        <v>项</v>
      </c>
    </row>
    <row r="18" s="304" customFormat="1" ht="18.75" spans="1:7">
      <c r="A18" s="330" t="s">
        <v>1258</v>
      </c>
      <c r="B18" s="331" t="s">
        <v>1259</v>
      </c>
      <c r="C18" s="332">
        <f>VLOOKUP(A18,'2-2曲靖经开区政府性基金预算支出情况表'!A18:C268,3,0)</f>
        <v>0</v>
      </c>
      <c r="D18" s="332">
        <f>VLOOKUP(A18,'2-2曲靖经开区政府性基金预算支出情况表'!A18:D268,4,0)</f>
        <v>0</v>
      </c>
      <c r="E18" s="333" t="str">
        <f t="shared" si="2"/>
        <v/>
      </c>
      <c r="F18" s="328" t="str">
        <f t="shared" si="0"/>
        <v>否</v>
      </c>
      <c r="G18" s="311" t="str">
        <f t="shared" si="1"/>
        <v>项</v>
      </c>
    </row>
    <row r="19" s="304" customFormat="1" ht="37.5" spans="1:7">
      <c r="A19" s="324" t="s">
        <v>1260</v>
      </c>
      <c r="B19" s="336" t="s">
        <v>1261</v>
      </c>
      <c r="C19" s="337">
        <f>VLOOKUP(A19,'2-2曲靖经开区政府性基金预算支出情况表'!A19:C269,3,0)</f>
        <v>0</v>
      </c>
      <c r="D19" s="337">
        <f>VLOOKUP(A19,'2-2曲靖经开区政府性基金预算支出情况表'!A19:D269,4,0)</f>
        <v>0</v>
      </c>
      <c r="E19" s="338" t="str">
        <f t="shared" si="2"/>
        <v/>
      </c>
      <c r="F19" s="328" t="str">
        <f t="shared" si="0"/>
        <v>否</v>
      </c>
      <c r="G19" s="311" t="str">
        <f t="shared" si="1"/>
        <v>款</v>
      </c>
    </row>
    <row r="20" s="304" customFormat="1" ht="18.75" spans="1:7">
      <c r="A20" s="330" t="s">
        <v>1262</v>
      </c>
      <c r="B20" s="331" t="s">
        <v>1263</v>
      </c>
      <c r="C20" s="332">
        <f>VLOOKUP(A20,'2-2曲靖经开区政府性基金预算支出情况表'!A20:C270,3,0)</f>
        <v>0</v>
      </c>
      <c r="D20" s="332">
        <f>VLOOKUP(A20,'2-2曲靖经开区政府性基金预算支出情况表'!A20:D270,4,0)</f>
        <v>0</v>
      </c>
      <c r="E20" s="333" t="str">
        <f t="shared" si="2"/>
        <v/>
      </c>
      <c r="F20" s="328" t="str">
        <f t="shared" si="0"/>
        <v>否</v>
      </c>
      <c r="G20" s="311" t="str">
        <f t="shared" si="1"/>
        <v>项</v>
      </c>
    </row>
    <row r="21" s="304" customFormat="1" ht="37.5" spans="1:7">
      <c r="A21" s="330" t="s">
        <v>1264</v>
      </c>
      <c r="B21" s="331" t="s">
        <v>1265</v>
      </c>
      <c r="C21" s="332">
        <f>VLOOKUP(A21,'2-2曲靖经开区政府性基金预算支出情况表'!A21:C271,3,0)</f>
        <v>0</v>
      </c>
      <c r="D21" s="332">
        <f>VLOOKUP(A21,'2-2曲靖经开区政府性基金预算支出情况表'!A21:D271,4,0)</f>
        <v>0</v>
      </c>
      <c r="E21" s="333" t="str">
        <f t="shared" si="2"/>
        <v/>
      </c>
      <c r="F21" s="328" t="str">
        <f t="shared" si="0"/>
        <v>否</v>
      </c>
      <c r="G21" s="311" t="str">
        <f t="shared" si="1"/>
        <v>项</v>
      </c>
    </row>
    <row r="22" s="304" customFormat="1" ht="18.75" spans="1:7">
      <c r="A22" s="324" t="s">
        <v>84</v>
      </c>
      <c r="B22" s="325" t="s">
        <v>1266</v>
      </c>
      <c r="C22" s="326">
        <f>VLOOKUP(A22,'2-2曲靖经开区政府性基金预算支出情况表'!A22:C272,3,0)</f>
        <v>0</v>
      </c>
      <c r="D22" s="326">
        <f>VLOOKUP(A22,'2-2曲靖经开区政府性基金预算支出情况表'!A22:D272,4,0)</f>
        <v>0</v>
      </c>
      <c r="E22" s="327"/>
      <c r="F22" s="328" t="str">
        <f t="shared" si="0"/>
        <v>是</v>
      </c>
      <c r="G22" s="311" t="str">
        <f t="shared" si="1"/>
        <v>类</v>
      </c>
    </row>
    <row r="23" s="304" customFormat="1" ht="18.75" spans="1:7">
      <c r="A23" s="324" t="s">
        <v>1267</v>
      </c>
      <c r="B23" s="336" t="s">
        <v>1268</v>
      </c>
      <c r="C23" s="337">
        <f>VLOOKUP(A23,'2-2曲靖经开区政府性基金预算支出情况表'!A23:C273,3,0)</f>
        <v>0</v>
      </c>
      <c r="D23" s="337">
        <f>VLOOKUP(A23,'2-2曲靖经开区政府性基金预算支出情况表'!A23:D273,4,0)</f>
        <v>0</v>
      </c>
      <c r="E23" s="338" t="str">
        <f t="shared" ref="E23:E33" si="3">IF(C23&gt;0,D23/C23-1,IF(C23&lt;0,-(D23/C23-1),""))</f>
        <v/>
      </c>
      <c r="F23" s="328" t="str">
        <f t="shared" si="0"/>
        <v>否</v>
      </c>
      <c r="G23" s="311" t="str">
        <f t="shared" si="1"/>
        <v>款</v>
      </c>
    </row>
    <row r="24" s="304" customFormat="1" ht="18.75" spans="1:7">
      <c r="A24" s="330" t="s">
        <v>1269</v>
      </c>
      <c r="B24" s="331" t="s">
        <v>1270</v>
      </c>
      <c r="C24" s="332">
        <f>VLOOKUP(A24,'2-2曲靖经开区政府性基金预算支出情况表'!A24:C274,3,0)</f>
        <v>0</v>
      </c>
      <c r="D24" s="332">
        <f>VLOOKUP(A24,'2-2曲靖经开区政府性基金预算支出情况表'!A24:D274,4,0)</f>
        <v>0</v>
      </c>
      <c r="E24" s="333" t="str">
        <f t="shared" si="3"/>
        <v/>
      </c>
      <c r="F24" s="328" t="str">
        <f t="shared" si="0"/>
        <v>否</v>
      </c>
      <c r="G24" s="311" t="str">
        <f t="shared" si="1"/>
        <v>项</v>
      </c>
    </row>
    <row r="25" s="304" customFormat="1" ht="18.75" spans="1:7">
      <c r="A25" s="330" t="s">
        <v>1271</v>
      </c>
      <c r="B25" s="331" t="s">
        <v>1272</v>
      </c>
      <c r="C25" s="332">
        <f>VLOOKUP(A25,'2-2曲靖经开区政府性基金预算支出情况表'!A25:C275,3,0)</f>
        <v>0</v>
      </c>
      <c r="D25" s="332">
        <f>VLOOKUP(A25,'2-2曲靖经开区政府性基金预算支出情况表'!A25:D275,4,0)</f>
        <v>0</v>
      </c>
      <c r="E25" s="333" t="str">
        <f t="shared" si="3"/>
        <v/>
      </c>
      <c r="F25" s="328" t="str">
        <f t="shared" si="0"/>
        <v>否</v>
      </c>
      <c r="G25" s="311" t="str">
        <f t="shared" si="1"/>
        <v>项</v>
      </c>
    </row>
    <row r="26" s="304" customFormat="1" ht="18.75" spans="1:7">
      <c r="A26" s="330" t="s">
        <v>1273</v>
      </c>
      <c r="B26" s="331" t="s">
        <v>1274</v>
      </c>
      <c r="C26" s="332">
        <f>VLOOKUP(A26,'2-2曲靖经开区政府性基金预算支出情况表'!A26:C276,3,0)</f>
        <v>0</v>
      </c>
      <c r="D26" s="332">
        <f>VLOOKUP(A26,'2-2曲靖经开区政府性基金预算支出情况表'!A26:D276,4,0)</f>
        <v>0</v>
      </c>
      <c r="E26" s="333" t="str">
        <f t="shared" si="3"/>
        <v/>
      </c>
      <c r="F26" s="328" t="str">
        <f t="shared" si="0"/>
        <v>否</v>
      </c>
      <c r="G26" s="311" t="str">
        <f t="shared" si="1"/>
        <v>项</v>
      </c>
    </row>
    <row r="27" s="304" customFormat="1" ht="18.75" spans="1:7">
      <c r="A27" s="324" t="s">
        <v>1275</v>
      </c>
      <c r="B27" s="336" t="s">
        <v>1276</v>
      </c>
      <c r="C27" s="337">
        <f>VLOOKUP(A27,'2-2曲靖经开区政府性基金预算支出情况表'!A27:C277,3,0)</f>
        <v>0</v>
      </c>
      <c r="D27" s="337">
        <f>VLOOKUP(A27,'2-2曲靖经开区政府性基金预算支出情况表'!A27:D277,4,0)</f>
        <v>0</v>
      </c>
      <c r="E27" s="338" t="str">
        <f t="shared" si="3"/>
        <v/>
      </c>
      <c r="F27" s="328" t="str">
        <f t="shared" si="0"/>
        <v>否</v>
      </c>
      <c r="G27" s="311" t="str">
        <f t="shared" si="1"/>
        <v>款</v>
      </c>
    </row>
    <row r="28" s="304" customFormat="1" ht="18.75" spans="1:7">
      <c r="A28" s="330" t="s">
        <v>1277</v>
      </c>
      <c r="B28" s="331" t="s">
        <v>1270</v>
      </c>
      <c r="C28" s="332">
        <f>VLOOKUP(A28,'2-2曲靖经开区政府性基金预算支出情况表'!A28:C278,3,0)</f>
        <v>0</v>
      </c>
      <c r="D28" s="332">
        <f>VLOOKUP(A28,'2-2曲靖经开区政府性基金预算支出情况表'!A28:D278,4,0)</f>
        <v>0</v>
      </c>
      <c r="E28" s="333" t="str">
        <f t="shared" si="3"/>
        <v/>
      </c>
      <c r="F28" s="328" t="str">
        <f t="shared" si="0"/>
        <v>否</v>
      </c>
      <c r="G28" s="311" t="str">
        <f t="shared" si="1"/>
        <v>项</v>
      </c>
    </row>
    <row r="29" s="304" customFormat="1" ht="18.75" spans="1:7">
      <c r="A29" s="330" t="s">
        <v>1278</v>
      </c>
      <c r="B29" s="331" t="s">
        <v>1272</v>
      </c>
      <c r="C29" s="332">
        <f>VLOOKUP(A29,'2-2曲靖经开区政府性基金预算支出情况表'!A29:C279,3,0)</f>
        <v>0</v>
      </c>
      <c r="D29" s="332">
        <f>VLOOKUP(A29,'2-2曲靖经开区政府性基金预算支出情况表'!A29:D279,4,0)</f>
        <v>0</v>
      </c>
      <c r="E29" s="333" t="str">
        <f t="shared" si="3"/>
        <v/>
      </c>
      <c r="F29" s="328" t="str">
        <f t="shared" si="0"/>
        <v>否</v>
      </c>
      <c r="G29" s="311" t="str">
        <f t="shared" si="1"/>
        <v>项</v>
      </c>
    </row>
    <row r="30" s="304" customFormat="1" ht="18.75" spans="1:7">
      <c r="A30" s="330" t="s">
        <v>1279</v>
      </c>
      <c r="B30" s="331" t="s">
        <v>1280</v>
      </c>
      <c r="C30" s="332">
        <f>VLOOKUP(A30,'2-2曲靖经开区政府性基金预算支出情况表'!A30:C280,3,0)</f>
        <v>0</v>
      </c>
      <c r="D30" s="332">
        <f>VLOOKUP(A30,'2-2曲靖经开区政府性基金预算支出情况表'!A30:D280,4,0)</f>
        <v>0</v>
      </c>
      <c r="E30" s="333" t="str">
        <f t="shared" si="3"/>
        <v/>
      </c>
      <c r="F30" s="328" t="str">
        <f t="shared" si="0"/>
        <v>否</v>
      </c>
      <c r="G30" s="311" t="str">
        <f t="shared" si="1"/>
        <v>项</v>
      </c>
    </row>
    <row r="31" s="307" customFormat="1" ht="37.5" spans="1:7">
      <c r="A31" s="324" t="s">
        <v>1281</v>
      </c>
      <c r="B31" s="336" t="s">
        <v>1282</v>
      </c>
      <c r="C31" s="337">
        <f>VLOOKUP(A31,'2-2曲靖经开区政府性基金预算支出情况表'!A31:C281,3,0)</f>
        <v>0</v>
      </c>
      <c r="D31" s="337">
        <f>VLOOKUP(A31,'2-2曲靖经开区政府性基金预算支出情况表'!A31:D281,4,0)</f>
        <v>0</v>
      </c>
      <c r="E31" s="338" t="str">
        <f t="shared" si="3"/>
        <v/>
      </c>
      <c r="F31" s="328" t="str">
        <f t="shared" si="0"/>
        <v>否</v>
      </c>
      <c r="G31" s="311" t="str">
        <f t="shared" si="1"/>
        <v>款</v>
      </c>
    </row>
    <row r="32" s="304" customFormat="1" ht="18.75" spans="1:7">
      <c r="A32" s="330" t="s">
        <v>1283</v>
      </c>
      <c r="B32" s="331" t="s">
        <v>1272</v>
      </c>
      <c r="C32" s="332">
        <f>VLOOKUP(A32,'2-2曲靖经开区政府性基金预算支出情况表'!A32:C282,3,0)</f>
        <v>0</v>
      </c>
      <c r="D32" s="332">
        <f>VLOOKUP(A32,'2-2曲靖经开区政府性基金预算支出情况表'!A32:D282,4,0)</f>
        <v>0</v>
      </c>
      <c r="E32" s="333" t="str">
        <f t="shared" si="3"/>
        <v/>
      </c>
      <c r="F32" s="328" t="str">
        <f t="shared" si="0"/>
        <v>否</v>
      </c>
      <c r="G32" s="311" t="str">
        <f t="shared" si="1"/>
        <v>项</v>
      </c>
    </row>
    <row r="33" s="304" customFormat="1" ht="37.5" spans="1:7">
      <c r="A33" s="330" t="s">
        <v>1284</v>
      </c>
      <c r="B33" s="331" t="s">
        <v>1285</v>
      </c>
      <c r="C33" s="332">
        <f>VLOOKUP(A33,'2-2曲靖经开区政府性基金预算支出情况表'!A33:C283,3,0)</f>
        <v>0</v>
      </c>
      <c r="D33" s="332">
        <f>VLOOKUP(A33,'2-2曲靖经开区政府性基金预算支出情况表'!A33:D283,4,0)</f>
        <v>0</v>
      </c>
      <c r="E33" s="333" t="str">
        <f t="shared" si="3"/>
        <v/>
      </c>
      <c r="F33" s="328" t="str">
        <f t="shared" si="0"/>
        <v>否</v>
      </c>
      <c r="G33" s="311" t="str">
        <f t="shared" si="1"/>
        <v>项</v>
      </c>
    </row>
    <row r="34" s="304" customFormat="1" ht="18.75" spans="1:7">
      <c r="A34" s="339">
        <v>210</v>
      </c>
      <c r="B34" s="243" t="s">
        <v>1286</v>
      </c>
      <c r="C34" s="332">
        <f>VLOOKUP(A34,'2-2曲靖经开区政府性基金预算支出情况表'!A34:C284,3,0)</f>
        <v>0</v>
      </c>
      <c r="D34" s="332">
        <f>VLOOKUP(A34,'2-2曲靖经开区政府性基金预算支出情况表'!A34:D284,4,0)</f>
        <v>0</v>
      </c>
      <c r="E34" s="333"/>
      <c r="F34" s="328"/>
      <c r="G34" s="311"/>
    </row>
    <row r="35" s="304" customFormat="1" ht="18.75" spans="1:7">
      <c r="A35" s="324" t="s">
        <v>88</v>
      </c>
      <c r="B35" s="325" t="s">
        <v>1287</v>
      </c>
      <c r="C35" s="326">
        <f>C36+C41+C46</f>
        <v>0</v>
      </c>
      <c r="D35" s="326">
        <f>D36+D41+D46</f>
        <v>2700</v>
      </c>
      <c r="E35" s="327"/>
      <c r="F35" s="328" t="str">
        <f t="shared" ref="F35:F45" si="4">IF(LEN(A35)=3,"是",IF(B35&lt;&gt;"",IF(SUM(C35:D35)&lt;&gt;0,"是","否"),"是"))</f>
        <v>是</v>
      </c>
      <c r="G35" s="311" t="str">
        <f t="shared" ref="G35:G45" si="5">IF(LEN(A35)=3,"类",IF(LEN(A35)=5,"款","项"))</f>
        <v>类</v>
      </c>
    </row>
    <row r="36" s="304" customFormat="1" ht="18.75" spans="1:7">
      <c r="A36" s="324" t="s">
        <v>1288</v>
      </c>
      <c r="B36" s="336" t="s">
        <v>1289</v>
      </c>
      <c r="C36" s="337">
        <f>VLOOKUP(A36,'2-2曲靖经开区政府性基金预算支出情况表'!A36:C286,3,0)</f>
        <v>0</v>
      </c>
      <c r="D36" s="337">
        <f>VLOOKUP(A36,'2-2曲靖经开区政府性基金预算支出情况表'!A36:D286,4,0)</f>
        <v>0</v>
      </c>
      <c r="E36" s="338" t="str">
        <f t="shared" ref="E36:E45" si="6">IF(C36&gt;0,D36/C36-1,IF(C36&lt;0,-(D36/C36-1),""))</f>
        <v/>
      </c>
      <c r="F36" s="328" t="str">
        <f t="shared" si="4"/>
        <v>否</v>
      </c>
      <c r="G36" s="311" t="str">
        <f t="shared" si="5"/>
        <v>款</v>
      </c>
    </row>
    <row r="37" s="304" customFormat="1" ht="18.75" spans="1:7">
      <c r="A37" s="330">
        <v>2116001</v>
      </c>
      <c r="B37" s="331" t="s">
        <v>1290</v>
      </c>
      <c r="C37" s="332">
        <f>VLOOKUP(A37,'2-2曲靖经开区政府性基金预算支出情况表'!A37:C287,3,0)</f>
        <v>0</v>
      </c>
      <c r="D37" s="332">
        <f>VLOOKUP(A37,'2-2曲靖经开区政府性基金预算支出情况表'!A37:D287,4,0)</f>
        <v>0</v>
      </c>
      <c r="E37" s="333" t="str">
        <f t="shared" si="6"/>
        <v/>
      </c>
      <c r="F37" s="328" t="str">
        <f t="shared" si="4"/>
        <v>否</v>
      </c>
      <c r="G37" s="311" t="str">
        <f t="shared" si="5"/>
        <v>项</v>
      </c>
    </row>
    <row r="38" s="304" customFormat="1" ht="18.75" spans="1:7">
      <c r="A38" s="330">
        <v>2116002</v>
      </c>
      <c r="B38" s="331" t="s">
        <v>1291</v>
      </c>
      <c r="C38" s="332">
        <f>VLOOKUP(A38,'2-2曲靖经开区政府性基金预算支出情况表'!A38:C288,3,0)</f>
        <v>0</v>
      </c>
      <c r="D38" s="332">
        <f>VLOOKUP(A38,'2-2曲靖经开区政府性基金预算支出情况表'!A38:D288,4,0)</f>
        <v>0</v>
      </c>
      <c r="E38" s="333" t="str">
        <f t="shared" si="6"/>
        <v/>
      </c>
      <c r="F38" s="328" t="str">
        <f t="shared" si="4"/>
        <v>否</v>
      </c>
      <c r="G38" s="311" t="str">
        <f t="shared" si="5"/>
        <v>项</v>
      </c>
    </row>
    <row r="39" s="304" customFormat="1" ht="18.75" spans="1:7">
      <c r="A39" s="330">
        <v>2116003</v>
      </c>
      <c r="B39" s="331" t="s">
        <v>1292</v>
      </c>
      <c r="C39" s="332">
        <f>VLOOKUP(A39,'2-2曲靖经开区政府性基金预算支出情况表'!A39:C289,3,0)</f>
        <v>0</v>
      </c>
      <c r="D39" s="332">
        <f>VLOOKUP(A39,'2-2曲靖经开区政府性基金预算支出情况表'!A39:D289,4,0)</f>
        <v>0</v>
      </c>
      <c r="E39" s="333" t="str">
        <f t="shared" si="6"/>
        <v/>
      </c>
      <c r="F39" s="328" t="str">
        <f t="shared" si="4"/>
        <v>否</v>
      </c>
      <c r="G39" s="311" t="str">
        <f t="shared" si="5"/>
        <v>项</v>
      </c>
    </row>
    <row r="40" s="307" customFormat="1" ht="37.5" spans="1:7">
      <c r="A40" s="330">
        <v>2116099</v>
      </c>
      <c r="B40" s="331" t="s">
        <v>1293</v>
      </c>
      <c r="C40" s="332">
        <f>VLOOKUP(A40,'2-2曲靖经开区政府性基金预算支出情况表'!A40:C290,3,0)</f>
        <v>0</v>
      </c>
      <c r="D40" s="332">
        <f>VLOOKUP(A40,'2-2曲靖经开区政府性基金预算支出情况表'!A40:D290,4,0)</f>
        <v>0</v>
      </c>
      <c r="E40" s="333" t="str">
        <f t="shared" si="6"/>
        <v/>
      </c>
      <c r="F40" s="328" t="str">
        <f t="shared" si="4"/>
        <v>否</v>
      </c>
      <c r="G40" s="311" t="str">
        <f t="shared" si="5"/>
        <v>项</v>
      </c>
    </row>
    <row r="41" s="304" customFormat="1" ht="18.75" spans="1:7">
      <c r="A41" s="324">
        <v>21161</v>
      </c>
      <c r="B41" s="336" t="s">
        <v>1294</v>
      </c>
      <c r="C41" s="337">
        <f>VLOOKUP(A41,'2-2曲靖经开区政府性基金预算支出情况表'!A41:C291,3,0)</f>
        <v>0</v>
      </c>
      <c r="D41" s="337">
        <f>VLOOKUP(A41,'2-2曲靖经开区政府性基金预算支出情况表'!A41:D291,4,0)</f>
        <v>0</v>
      </c>
      <c r="E41" s="338" t="str">
        <f t="shared" si="6"/>
        <v/>
      </c>
      <c r="F41" s="328" t="str">
        <f t="shared" si="4"/>
        <v>否</v>
      </c>
      <c r="G41" s="311" t="str">
        <f t="shared" si="5"/>
        <v>款</v>
      </c>
    </row>
    <row r="42" s="304" customFormat="1" ht="18.75" spans="1:7">
      <c r="A42" s="330">
        <v>2116101</v>
      </c>
      <c r="B42" s="331" t="s">
        <v>1295</v>
      </c>
      <c r="C42" s="332">
        <f>VLOOKUP(A42,'2-2曲靖经开区政府性基金预算支出情况表'!A42:C292,3,0)</f>
        <v>0</v>
      </c>
      <c r="D42" s="332">
        <f>VLOOKUP(A42,'2-2曲靖经开区政府性基金预算支出情况表'!A42:D292,4,0)</f>
        <v>0</v>
      </c>
      <c r="E42" s="333" t="str">
        <f t="shared" si="6"/>
        <v/>
      </c>
      <c r="F42" s="328" t="str">
        <f t="shared" si="4"/>
        <v>否</v>
      </c>
      <c r="G42" s="311" t="str">
        <f t="shared" si="5"/>
        <v>项</v>
      </c>
    </row>
    <row r="43" s="304" customFormat="1" ht="18.75" spans="1:7">
      <c r="A43" s="330">
        <v>2116102</v>
      </c>
      <c r="B43" s="331" t="s">
        <v>1296</v>
      </c>
      <c r="C43" s="332">
        <f>VLOOKUP(A43,'2-2曲靖经开区政府性基金预算支出情况表'!A43:C293,3,0)</f>
        <v>0</v>
      </c>
      <c r="D43" s="332">
        <f>VLOOKUP(A43,'2-2曲靖经开区政府性基金预算支出情况表'!A43:D293,4,0)</f>
        <v>0</v>
      </c>
      <c r="E43" s="333" t="str">
        <f t="shared" si="6"/>
        <v/>
      </c>
      <c r="F43" s="328" t="str">
        <f t="shared" si="4"/>
        <v>否</v>
      </c>
      <c r="G43" s="311" t="str">
        <f t="shared" si="5"/>
        <v>项</v>
      </c>
    </row>
    <row r="44" s="304" customFormat="1" ht="18.75" spans="1:7">
      <c r="A44" s="330">
        <v>2116103</v>
      </c>
      <c r="B44" s="331" t="s">
        <v>1297</v>
      </c>
      <c r="C44" s="332">
        <f>VLOOKUP(A44,'2-2曲靖经开区政府性基金预算支出情况表'!A44:C294,3,0)</f>
        <v>0</v>
      </c>
      <c r="D44" s="332">
        <f>VLOOKUP(A44,'2-2曲靖经开区政府性基金预算支出情况表'!A44:D294,4,0)</f>
        <v>0</v>
      </c>
      <c r="E44" s="333" t="str">
        <f t="shared" si="6"/>
        <v/>
      </c>
      <c r="F44" s="328" t="str">
        <f t="shared" si="4"/>
        <v>否</v>
      </c>
      <c r="G44" s="311" t="str">
        <f t="shared" si="5"/>
        <v>项</v>
      </c>
    </row>
    <row r="45" s="304" customFormat="1" ht="18.75" spans="1:7">
      <c r="A45" s="330">
        <v>2116104</v>
      </c>
      <c r="B45" s="331" t="s">
        <v>1298</v>
      </c>
      <c r="C45" s="332">
        <f>VLOOKUP(A45,'2-2曲靖经开区政府性基金预算支出情况表'!A45:C295,3,0)</f>
        <v>0</v>
      </c>
      <c r="D45" s="332">
        <f>VLOOKUP(A45,'2-2曲靖经开区政府性基金预算支出情况表'!A45:D295,4,0)</f>
        <v>0</v>
      </c>
      <c r="E45" s="333" t="str">
        <f t="shared" si="6"/>
        <v/>
      </c>
      <c r="F45" s="328" t="str">
        <f t="shared" si="4"/>
        <v>否</v>
      </c>
      <c r="G45" s="311" t="str">
        <f t="shared" si="5"/>
        <v>项</v>
      </c>
    </row>
    <row r="46" s="304" customFormat="1" ht="18.75" spans="1:7">
      <c r="A46" s="330">
        <v>21198</v>
      </c>
      <c r="B46" s="331" t="s">
        <v>1730</v>
      </c>
      <c r="C46" s="332">
        <v>0</v>
      </c>
      <c r="D46" s="332">
        <v>2700</v>
      </c>
      <c r="E46" s="333"/>
      <c r="F46" s="328"/>
      <c r="G46" s="311"/>
    </row>
    <row r="47" s="304" customFormat="1" ht="18.75" spans="1:7">
      <c r="A47" s="340">
        <v>2119899</v>
      </c>
      <c r="B47" s="205" t="s">
        <v>1731</v>
      </c>
      <c r="C47" s="341"/>
      <c r="D47" s="341">
        <v>2700</v>
      </c>
      <c r="E47" s="333"/>
      <c r="F47" s="328"/>
      <c r="G47" s="311"/>
    </row>
    <row r="48" s="304" customFormat="1" ht="18.75" spans="1:7">
      <c r="A48" s="324" t="s">
        <v>90</v>
      </c>
      <c r="B48" s="325" t="s">
        <v>1301</v>
      </c>
      <c r="C48" s="326">
        <f>C49+C73+C103</f>
        <v>9587</v>
      </c>
      <c r="D48" s="326">
        <f>D49+D73+D103</f>
        <v>50154</v>
      </c>
      <c r="E48" s="327"/>
      <c r="F48" s="328" t="str">
        <f t="shared" ref="F48:F102" si="7">IF(LEN(A48)=3,"是",IF(B48&lt;&gt;"",IF(SUM(C48:D48)&lt;&gt;0,"是","否"),"是"))</f>
        <v>是</v>
      </c>
      <c r="G48" s="311" t="str">
        <f t="shared" ref="G48:G102" si="8">IF(LEN(A48)=3,"类",IF(LEN(A48)=5,"款","项"))</f>
        <v>类</v>
      </c>
    </row>
    <row r="49" s="304" customFormat="1" ht="18.75" spans="1:7">
      <c r="A49" s="330" t="s">
        <v>1302</v>
      </c>
      <c r="B49" s="329" t="s">
        <v>1303</v>
      </c>
      <c r="C49" s="334">
        <f>VLOOKUP(A49,'2-2曲靖经开区政府性基金预算支出情况表'!A47:C297,3,0)</f>
        <v>6087</v>
      </c>
      <c r="D49" s="334">
        <f>VLOOKUP(A49,'2-2曲靖经开区政府性基金预算支出情况表'!A47:D297,4,0)</f>
        <v>29754</v>
      </c>
      <c r="E49" s="327"/>
      <c r="F49" s="328" t="str">
        <f t="shared" si="7"/>
        <v>是</v>
      </c>
      <c r="G49" s="311" t="str">
        <f t="shared" si="8"/>
        <v>款</v>
      </c>
    </row>
    <row r="50" s="304" customFormat="1" ht="18.75" spans="1:7">
      <c r="A50" s="330" t="s">
        <v>1304</v>
      </c>
      <c r="B50" s="331" t="s">
        <v>1305</v>
      </c>
      <c r="C50" s="332">
        <f>VLOOKUP(A50,'2-2曲靖经开区政府性基金预算支出情况表'!A48:C298,3,0)</f>
        <v>5138</v>
      </c>
      <c r="D50" s="332">
        <f>VLOOKUP(A50,'2-2曲靖经开区政府性基金预算支出情况表'!A48:D298,4,0)</f>
        <v>24210</v>
      </c>
      <c r="E50" s="333">
        <f t="shared" ref="E48:E72" si="9">IF(C50&gt;0,D50/C50-1,IF(C50&lt;0,-(D50/C50-1),""))</f>
        <v>3.712</v>
      </c>
      <c r="F50" s="328" t="str">
        <f t="shared" si="7"/>
        <v>是</v>
      </c>
      <c r="G50" s="311" t="str">
        <f t="shared" si="8"/>
        <v>项</v>
      </c>
    </row>
    <row r="51" s="304" customFormat="1" ht="18.75" spans="1:7">
      <c r="A51" s="330" t="s">
        <v>1306</v>
      </c>
      <c r="B51" s="331" t="s">
        <v>1307</v>
      </c>
      <c r="C51" s="332">
        <f>VLOOKUP(A51,'2-2曲靖经开区政府性基金预算支出情况表'!A49:C299,3,0)</f>
        <v>949</v>
      </c>
      <c r="D51" s="332">
        <f>VLOOKUP(A51,'2-2曲靖经开区政府性基金预算支出情况表'!A49:D299,4,0)</f>
        <v>2044</v>
      </c>
      <c r="E51" s="333">
        <f t="shared" si="9"/>
        <v>1.154</v>
      </c>
      <c r="F51" s="328" t="str">
        <f t="shared" si="7"/>
        <v>是</v>
      </c>
      <c r="G51" s="311" t="str">
        <f t="shared" si="8"/>
        <v>项</v>
      </c>
    </row>
    <row r="52" s="304" customFormat="1" ht="18.75" spans="1:7">
      <c r="A52" s="330" t="s">
        <v>1308</v>
      </c>
      <c r="B52" s="331" t="s">
        <v>1309</v>
      </c>
      <c r="C52" s="332">
        <f>VLOOKUP(A52,'2-2曲靖经开区政府性基金预算支出情况表'!A50:C300,3,0)</f>
        <v>0</v>
      </c>
      <c r="D52" s="332">
        <f>VLOOKUP(A52,'2-2曲靖经开区政府性基金预算支出情况表'!A50:D300,4,0)</f>
        <v>0</v>
      </c>
      <c r="E52" s="333" t="str">
        <f t="shared" si="9"/>
        <v/>
      </c>
      <c r="F52" s="328" t="str">
        <f t="shared" si="7"/>
        <v>否</v>
      </c>
      <c r="G52" s="311" t="str">
        <f t="shared" si="8"/>
        <v>项</v>
      </c>
    </row>
    <row r="53" s="304" customFormat="1" ht="18.75" spans="1:7">
      <c r="A53" s="330" t="s">
        <v>1310</v>
      </c>
      <c r="B53" s="331" t="s">
        <v>1311</v>
      </c>
      <c r="C53" s="332">
        <f>VLOOKUP(A53,'2-2曲靖经开区政府性基金预算支出情况表'!A51:C301,3,0)</f>
        <v>0</v>
      </c>
      <c r="D53" s="332">
        <f>VLOOKUP(A53,'2-2曲靖经开区政府性基金预算支出情况表'!A51:D301,4,0)</f>
        <v>3500</v>
      </c>
      <c r="E53" s="333" t="str">
        <f t="shared" si="9"/>
        <v/>
      </c>
      <c r="F53" s="328" t="str">
        <f t="shared" si="7"/>
        <v>是</v>
      </c>
      <c r="G53" s="311" t="str">
        <f t="shared" si="8"/>
        <v>项</v>
      </c>
    </row>
    <row r="54" s="304" customFormat="1" ht="18.75" spans="1:7">
      <c r="A54" s="330" t="s">
        <v>1312</v>
      </c>
      <c r="B54" s="331" t="s">
        <v>1313</v>
      </c>
      <c r="C54" s="332">
        <f>VLOOKUP(A54,'2-2曲靖经开区政府性基金预算支出情况表'!A52:C302,3,0)</f>
        <v>0</v>
      </c>
      <c r="D54" s="332">
        <f>VLOOKUP(A54,'2-2曲靖经开区政府性基金预算支出情况表'!A52:D302,4,0)</f>
        <v>0</v>
      </c>
      <c r="E54" s="333" t="str">
        <f t="shared" si="9"/>
        <v/>
      </c>
      <c r="F54" s="328" t="str">
        <f t="shared" si="7"/>
        <v>否</v>
      </c>
      <c r="G54" s="311" t="str">
        <f t="shared" si="8"/>
        <v>项</v>
      </c>
    </row>
    <row r="55" s="304" customFormat="1" ht="18.75" spans="1:7">
      <c r="A55" s="330" t="s">
        <v>1314</v>
      </c>
      <c r="B55" s="331" t="s">
        <v>1315</v>
      </c>
      <c r="C55" s="332">
        <f>VLOOKUP(A55,'2-2曲靖经开区政府性基金预算支出情况表'!A53:C303,3,0)</f>
        <v>0</v>
      </c>
      <c r="D55" s="332">
        <f>VLOOKUP(A55,'2-2曲靖经开区政府性基金预算支出情况表'!A53:D303,4,0)</f>
        <v>0</v>
      </c>
      <c r="E55" s="333" t="str">
        <f t="shared" si="9"/>
        <v/>
      </c>
      <c r="F55" s="328" t="str">
        <f t="shared" si="7"/>
        <v>否</v>
      </c>
      <c r="G55" s="311" t="str">
        <f t="shared" si="8"/>
        <v>项</v>
      </c>
    </row>
    <row r="56" s="304" customFormat="1" ht="18.75" spans="1:7">
      <c r="A56" s="330" t="s">
        <v>1316</v>
      </c>
      <c r="B56" s="331" t="s">
        <v>1317</v>
      </c>
      <c r="C56" s="332">
        <f>VLOOKUP(A56,'2-2曲靖经开区政府性基金预算支出情况表'!A54:C304,3,0)</f>
        <v>0</v>
      </c>
      <c r="D56" s="332">
        <f>VLOOKUP(A56,'2-2曲靖经开区政府性基金预算支出情况表'!A54:D304,4,0)</f>
        <v>0</v>
      </c>
      <c r="E56" s="333" t="str">
        <f t="shared" si="9"/>
        <v/>
      </c>
      <c r="F56" s="328" t="str">
        <f t="shared" si="7"/>
        <v>否</v>
      </c>
      <c r="G56" s="311" t="str">
        <f t="shared" si="8"/>
        <v>项</v>
      </c>
    </row>
    <row r="57" s="304" customFormat="1" ht="18.75" spans="1:7">
      <c r="A57" s="330" t="s">
        <v>1318</v>
      </c>
      <c r="B57" s="331" t="s">
        <v>1319</v>
      </c>
      <c r="C57" s="332">
        <f>VLOOKUP(A57,'2-2曲靖经开区政府性基金预算支出情况表'!A55:C305,3,0)</f>
        <v>0</v>
      </c>
      <c r="D57" s="332">
        <f>VLOOKUP(A57,'2-2曲靖经开区政府性基金预算支出情况表'!A55:D305,4,0)</f>
        <v>0</v>
      </c>
      <c r="E57" s="333" t="str">
        <f t="shared" si="9"/>
        <v/>
      </c>
      <c r="F57" s="328" t="str">
        <f t="shared" si="7"/>
        <v>否</v>
      </c>
      <c r="G57" s="311" t="str">
        <f t="shared" si="8"/>
        <v>项</v>
      </c>
    </row>
    <row r="58" s="304" customFormat="1" ht="18.75" spans="1:7">
      <c r="A58" s="330" t="s">
        <v>1320</v>
      </c>
      <c r="B58" s="331" t="s">
        <v>1321</v>
      </c>
      <c r="C58" s="332">
        <f>VLOOKUP(A58,'2-2曲靖经开区政府性基金预算支出情况表'!A56:C306,3,0)</f>
        <v>0</v>
      </c>
      <c r="D58" s="332">
        <f>VLOOKUP(A58,'2-2曲靖经开区政府性基金预算支出情况表'!A56:D306,4,0)</f>
        <v>0</v>
      </c>
      <c r="E58" s="333" t="str">
        <f t="shared" si="9"/>
        <v/>
      </c>
      <c r="F58" s="328" t="str">
        <f t="shared" si="7"/>
        <v>否</v>
      </c>
      <c r="G58" s="311" t="str">
        <f t="shared" si="8"/>
        <v>项</v>
      </c>
    </row>
    <row r="59" s="304" customFormat="1" ht="18.75" spans="1:7">
      <c r="A59" s="330" t="s">
        <v>1322</v>
      </c>
      <c r="B59" s="331" t="s">
        <v>1323</v>
      </c>
      <c r="C59" s="332">
        <f>VLOOKUP(A59,'2-2曲靖经开区政府性基金预算支出情况表'!A57:C307,3,0)</f>
        <v>0</v>
      </c>
      <c r="D59" s="332">
        <f>VLOOKUP(A59,'2-2曲靖经开区政府性基金预算支出情况表'!A57:D307,4,0)</f>
        <v>0</v>
      </c>
      <c r="E59" s="333" t="str">
        <f t="shared" si="9"/>
        <v/>
      </c>
      <c r="F59" s="328" t="str">
        <f t="shared" si="7"/>
        <v>否</v>
      </c>
      <c r="G59" s="311" t="str">
        <f t="shared" si="8"/>
        <v>项</v>
      </c>
    </row>
    <row r="60" s="304" customFormat="1" ht="18.75" spans="1:7">
      <c r="A60" s="330" t="s">
        <v>1324</v>
      </c>
      <c r="B60" s="331" t="s">
        <v>1325</v>
      </c>
      <c r="C60" s="332">
        <f>VLOOKUP(A60,'2-2曲靖经开区政府性基金预算支出情况表'!A58:C308,3,0)</f>
        <v>0</v>
      </c>
      <c r="D60" s="332">
        <f>VLOOKUP(A60,'2-2曲靖经开区政府性基金预算支出情况表'!A58:D308,4,0)</f>
        <v>0</v>
      </c>
      <c r="E60" s="333" t="str">
        <f t="shared" si="9"/>
        <v/>
      </c>
      <c r="F60" s="328" t="str">
        <f t="shared" si="7"/>
        <v>否</v>
      </c>
      <c r="G60" s="311" t="str">
        <f t="shared" si="8"/>
        <v>项</v>
      </c>
    </row>
    <row r="61" s="304" customFormat="1" ht="37.5" spans="1:7">
      <c r="A61" s="330" t="s">
        <v>1326</v>
      </c>
      <c r="B61" s="329" t="s">
        <v>1327</v>
      </c>
      <c r="C61" s="334">
        <f>VLOOKUP(A61,'2-2曲靖经开区政府性基金预算支出情况表'!A59:C309,3,0)</f>
        <v>0</v>
      </c>
      <c r="D61" s="334">
        <f>VLOOKUP(A61,'2-2曲靖经开区政府性基金预算支出情况表'!A59:D309,4,0)</f>
        <v>0</v>
      </c>
      <c r="E61" s="335"/>
      <c r="F61" s="328" t="str">
        <f t="shared" si="7"/>
        <v>否</v>
      </c>
      <c r="G61" s="311" t="str">
        <f t="shared" si="8"/>
        <v>项</v>
      </c>
    </row>
    <row r="62" s="304" customFormat="1" ht="18.75" spans="1:7">
      <c r="A62" s="324" t="s">
        <v>1328</v>
      </c>
      <c r="B62" s="336" t="s">
        <v>1329</v>
      </c>
      <c r="C62" s="337">
        <f>VLOOKUP(A62,'2-2曲靖经开区政府性基金预算支出情况表'!A60:C310,3,0)</f>
        <v>0</v>
      </c>
      <c r="D62" s="337">
        <f>VLOOKUP(A62,'2-2曲靖经开区政府性基金预算支出情况表'!A60:D310,4,0)</f>
        <v>0</v>
      </c>
      <c r="E62" s="338" t="str">
        <f t="shared" ref="E62:E115" si="10">IF(C62&gt;0,D62/C62-1,IF(C62&lt;0,-(D62/C62-1),""))</f>
        <v/>
      </c>
      <c r="F62" s="328" t="str">
        <f t="shared" si="7"/>
        <v>否</v>
      </c>
      <c r="G62" s="311" t="str">
        <f t="shared" si="8"/>
        <v>款</v>
      </c>
    </row>
    <row r="63" s="304" customFormat="1" ht="18.75" spans="1:7">
      <c r="A63" s="330" t="s">
        <v>1330</v>
      </c>
      <c r="B63" s="331" t="s">
        <v>1305</v>
      </c>
      <c r="C63" s="332">
        <f>VLOOKUP(A63,'2-2曲靖经开区政府性基金预算支出情况表'!A61:C311,3,0)</f>
        <v>0</v>
      </c>
      <c r="D63" s="332">
        <f>VLOOKUP(A63,'2-2曲靖经开区政府性基金预算支出情况表'!A61:D311,4,0)</f>
        <v>0</v>
      </c>
      <c r="E63" s="333" t="str">
        <f t="shared" si="10"/>
        <v/>
      </c>
      <c r="F63" s="328" t="str">
        <f t="shared" si="7"/>
        <v>否</v>
      </c>
      <c r="G63" s="311" t="str">
        <f t="shared" si="8"/>
        <v>项</v>
      </c>
    </row>
    <row r="64" s="304" customFormat="1" ht="18.75" spans="1:7">
      <c r="A64" s="330" t="s">
        <v>1331</v>
      </c>
      <c r="B64" s="331" t="s">
        <v>1307</v>
      </c>
      <c r="C64" s="332">
        <f>VLOOKUP(A64,'2-2曲靖经开区政府性基金预算支出情况表'!A62:C312,3,0)</f>
        <v>0</v>
      </c>
      <c r="D64" s="332">
        <f>VLOOKUP(A64,'2-2曲靖经开区政府性基金预算支出情况表'!A62:D312,4,0)</f>
        <v>0</v>
      </c>
      <c r="E64" s="333" t="str">
        <f t="shared" si="10"/>
        <v/>
      </c>
      <c r="F64" s="328" t="str">
        <f t="shared" si="7"/>
        <v>否</v>
      </c>
      <c r="G64" s="311" t="str">
        <f t="shared" si="8"/>
        <v>项</v>
      </c>
    </row>
    <row r="65" s="304" customFormat="1" ht="18.75" spans="1:7">
      <c r="A65" s="330" t="s">
        <v>1332</v>
      </c>
      <c r="B65" s="331" t="s">
        <v>1333</v>
      </c>
      <c r="C65" s="332">
        <f>VLOOKUP(A65,'2-2曲靖经开区政府性基金预算支出情况表'!A63:C313,3,0)</f>
        <v>0</v>
      </c>
      <c r="D65" s="332">
        <f>VLOOKUP(A65,'2-2曲靖经开区政府性基金预算支出情况表'!A63:D313,4,0)</f>
        <v>0</v>
      </c>
      <c r="E65" s="333" t="str">
        <f t="shared" si="10"/>
        <v/>
      </c>
      <c r="F65" s="328" t="str">
        <f t="shared" si="7"/>
        <v>否</v>
      </c>
      <c r="G65" s="311" t="str">
        <f t="shared" si="8"/>
        <v>项</v>
      </c>
    </row>
    <row r="66" s="304" customFormat="1" ht="18.75" spans="1:7">
      <c r="A66" s="324" t="s">
        <v>1334</v>
      </c>
      <c r="B66" s="336" t="s">
        <v>1335</v>
      </c>
      <c r="C66" s="337">
        <f>VLOOKUP(A66,'2-2曲靖经开区政府性基金预算支出情况表'!A64:C314,3,0)</f>
        <v>0</v>
      </c>
      <c r="D66" s="337">
        <f>VLOOKUP(A66,'2-2曲靖经开区政府性基金预算支出情况表'!A64:D314,4,0)</f>
        <v>0</v>
      </c>
      <c r="E66" s="338" t="str">
        <f t="shared" si="10"/>
        <v/>
      </c>
      <c r="F66" s="328" t="str">
        <f t="shared" si="7"/>
        <v>否</v>
      </c>
      <c r="G66" s="311" t="str">
        <f t="shared" si="8"/>
        <v>款</v>
      </c>
    </row>
    <row r="67" s="304" customFormat="1" ht="18.75" spans="1:7">
      <c r="A67" s="324" t="s">
        <v>1336</v>
      </c>
      <c r="B67" s="336" t="s">
        <v>1337</v>
      </c>
      <c r="C67" s="337">
        <f>VLOOKUP(A67,'2-2曲靖经开区政府性基金预算支出情况表'!A65:C315,3,0)</f>
        <v>0</v>
      </c>
      <c r="D67" s="337">
        <f>VLOOKUP(A67,'2-2曲靖经开区政府性基金预算支出情况表'!A65:D315,4,0)</f>
        <v>0</v>
      </c>
      <c r="E67" s="338" t="str">
        <f t="shared" si="10"/>
        <v/>
      </c>
      <c r="F67" s="328" t="str">
        <f t="shared" si="7"/>
        <v>否</v>
      </c>
      <c r="G67" s="311" t="str">
        <f t="shared" si="8"/>
        <v>款</v>
      </c>
    </row>
    <row r="68" s="304" customFormat="1" ht="18.75" spans="1:7">
      <c r="A68" s="330" t="s">
        <v>1338</v>
      </c>
      <c r="B68" s="331" t="s">
        <v>1339</v>
      </c>
      <c r="C68" s="332">
        <f>VLOOKUP(A68,'2-2曲靖经开区政府性基金预算支出情况表'!A66:C316,3,0)</f>
        <v>0</v>
      </c>
      <c r="D68" s="332">
        <f>VLOOKUP(A68,'2-2曲靖经开区政府性基金预算支出情况表'!A66:D316,4,0)</f>
        <v>0</v>
      </c>
      <c r="E68" s="333" t="str">
        <f t="shared" si="10"/>
        <v/>
      </c>
      <c r="F68" s="328" t="str">
        <f t="shared" si="7"/>
        <v>否</v>
      </c>
      <c r="G68" s="311" t="str">
        <f t="shared" si="8"/>
        <v>项</v>
      </c>
    </row>
    <row r="69" s="304" customFormat="1" ht="18.75" spans="1:7">
      <c r="A69" s="330" t="s">
        <v>1340</v>
      </c>
      <c r="B69" s="331" t="s">
        <v>1341</v>
      </c>
      <c r="C69" s="332">
        <f>VLOOKUP(A69,'2-2曲靖经开区政府性基金预算支出情况表'!A67:C317,3,0)</f>
        <v>0</v>
      </c>
      <c r="D69" s="332">
        <f>VLOOKUP(A69,'2-2曲靖经开区政府性基金预算支出情况表'!A67:D317,4,0)</f>
        <v>0</v>
      </c>
      <c r="E69" s="333" t="str">
        <f t="shared" si="10"/>
        <v/>
      </c>
      <c r="F69" s="328" t="str">
        <f t="shared" si="7"/>
        <v>否</v>
      </c>
      <c r="G69" s="311" t="str">
        <f t="shared" si="8"/>
        <v>项</v>
      </c>
    </row>
    <row r="70" s="304" customFormat="1" ht="18.75" spans="1:7">
      <c r="A70" s="330" t="s">
        <v>1342</v>
      </c>
      <c r="B70" s="331" t="s">
        <v>1343</v>
      </c>
      <c r="C70" s="332">
        <f>VLOOKUP(A70,'2-2曲靖经开区政府性基金预算支出情况表'!A68:C318,3,0)</f>
        <v>0</v>
      </c>
      <c r="D70" s="332">
        <f>VLOOKUP(A70,'2-2曲靖经开区政府性基金预算支出情况表'!A68:D318,4,0)</f>
        <v>0</v>
      </c>
      <c r="E70" s="333" t="str">
        <f t="shared" si="10"/>
        <v/>
      </c>
      <c r="F70" s="328" t="str">
        <f t="shared" si="7"/>
        <v>否</v>
      </c>
      <c r="G70" s="311" t="str">
        <f t="shared" si="8"/>
        <v>项</v>
      </c>
    </row>
    <row r="71" s="304" customFormat="1" ht="18.75" spans="1:7">
      <c r="A71" s="330" t="s">
        <v>1344</v>
      </c>
      <c r="B71" s="331" t="s">
        <v>1345</v>
      </c>
      <c r="C71" s="332">
        <f>VLOOKUP(A71,'2-2曲靖经开区政府性基金预算支出情况表'!A69:C319,3,0)</f>
        <v>0</v>
      </c>
      <c r="D71" s="332">
        <f>VLOOKUP(A71,'2-2曲靖经开区政府性基金预算支出情况表'!A69:D319,4,0)</f>
        <v>0</v>
      </c>
      <c r="E71" s="333" t="str">
        <f t="shared" si="10"/>
        <v/>
      </c>
      <c r="F71" s="328" t="str">
        <f t="shared" si="7"/>
        <v>否</v>
      </c>
      <c r="G71" s="311" t="str">
        <f t="shared" si="8"/>
        <v>项</v>
      </c>
    </row>
    <row r="72" s="304" customFormat="1" ht="18.75" spans="1:7">
      <c r="A72" s="330" t="s">
        <v>1346</v>
      </c>
      <c r="B72" s="331" t="s">
        <v>1347</v>
      </c>
      <c r="C72" s="332">
        <f>VLOOKUP(A72,'2-2曲靖经开区政府性基金预算支出情况表'!A70:C320,3,0)</f>
        <v>0</v>
      </c>
      <c r="D72" s="332">
        <f>VLOOKUP(A72,'2-2曲靖经开区政府性基金预算支出情况表'!A70:D320,4,0)</f>
        <v>0</v>
      </c>
      <c r="E72" s="333" t="str">
        <f t="shared" si="10"/>
        <v/>
      </c>
      <c r="F72" s="328" t="str">
        <f t="shared" si="7"/>
        <v>否</v>
      </c>
      <c r="G72" s="311" t="str">
        <f t="shared" si="8"/>
        <v>项</v>
      </c>
    </row>
    <row r="73" s="304" customFormat="1" ht="18.75" spans="1:7">
      <c r="A73" s="330" t="s">
        <v>1348</v>
      </c>
      <c r="B73" s="331" t="s">
        <v>1349</v>
      </c>
      <c r="C73" s="332">
        <f>SUBTOTAL(9,C74:C76)</f>
        <v>3500</v>
      </c>
      <c r="D73" s="332">
        <f>SUBTOTAL(9,D74:D76)</f>
        <v>3000</v>
      </c>
      <c r="E73" s="333">
        <f t="shared" si="10"/>
        <v>-0.143</v>
      </c>
      <c r="F73" s="328" t="str">
        <f t="shared" si="7"/>
        <v>是</v>
      </c>
      <c r="G73" s="311" t="str">
        <f t="shared" si="8"/>
        <v>款</v>
      </c>
    </row>
    <row r="74" s="304" customFormat="1" ht="18.75" spans="1:7">
      <c r="A74" s="330" t="s">
        <v>1350</v>
      </c>
      <c r="B74" s="331" t="s">
        <v>1351</v>
      </c>
      <c r="C74" s="332">
        <f>VLOOKUP(A74,'2-2曲靖经开区政府性基金预算支出情况表'!A72:C322,3,0)</f>
        <v>0</v>
      </c>
      <c r="D74" s="332">
        <f>VLOOKUP(A74,'2-2曲靖经开区政府性基金预算支出情况表'!A72:D322,4,0)</f>
        <v>0</v>
      </c>
      <c r="E74" s="333" t="str">
        <f t="shared" si="10"/>
        <v/>
      </c>
      <c r="F74" s="328" t="str">
        <f t="shared" si="7"/>
        <v>否</v>
      </c>
      <c r="G74" s="311" t="str">
        <f t="shared" si="8"/>
        <v>项</v>
      </c>
    </row>
    <row r="75" s="304" customFormat="1" ht="18.75" spans="1:7">
      <c r="A75" s="330" t="s">
        <v>1352</v>
      </c>
      <c r="B75" s="331" t="s">
        <v>1353</v>
      </c>
      <c r="C75" s="332">
        <f>VLOOKUP(A75,'2-2曲靖经开区政府性基金预算支出情况表'!A73:C323,3,0)</f>
        <v>0</v>
      </c>
      <c r="D75" s="332">
        <f>VLOOKUP(A75,'2-2曲靖经开区政府性基金预算支出情况表'!A73:D323,4,0)</f>
        <v>0</v>
      </c>
      <c r="E75" s="333" t="str">
        <f t="shared" si="10"/>
        <v/>
      </c>
      <c r="F75" s="328" t="str">
        <f t="shared" si="7"/>
        <v>否</v>
      </c>
      <c r="G75" s="311" t="str">
        <f t="shared" si="8"/>
        <v>项</v>
      </c>
    </row>
    <row r="76" s="304" customFormat="1" ht="18.75" spans="1:7">
      <c r="A76" s="330" t="s">
        <v>1354</v>
      </c>
      <c r="B76" s="331" t="s">
        <v>1355</v>
      </c>
      <c r="C76" s="332">
        <f>VLOOKUP(A76,'2-2曲靖经开区政府性基金预算支出情况表'!A74:C324,3,0)</f>
        <v>3500</v>
      </c>
      <c r="D76" s="332">
        <f>VLOOKUP(A76,'2-2曲靖经开区政府性基金预算支出情况表'!A74:D324,4,0)</f>
        <v>3000</v>
      </c>
      <c r="E76" s="333">
        <f t="shared" si="10"/>
        <v>-0.143</v>
      </c>
      <c r="F76" s="328" t="str">
        <f t="shared" si="7"/>
        <v>是</v>
      </c>
      <c r="G76" s="311" t="str">
        <f t="shared" si="8"/>
        <v>项</v>
      </c>
    </row>
    <row r="77" s="304" customFormat="1" ht="18.75" spans="1:7">
      <c r="A77" s="324" t="s">
        <v>1356</v>
      </c>
      <c r="B77" s="336" t="s">
        <v>1357</v>
      </c>
      <c r="C77" s="337">
        <f>VLOOKUP(A77,'2-2曲靖经开区政府性基金预算支出情况表'!A75:C325,3,0)</f>
        <v>0</v>
      </c>
      <c r="D77" s="337">
        <f>VLOOKUP(A77,'2-2曲靖经开区政府性基金预算支出情况表'!A75:D325,4,0)</f>
        <v>0</v>
      </c>
      <c r="E77" s="338" t="str">
        <f t="shared" si="10"/>
        <v/>
      </c>
      <c r="F77" s="328" t="str">
        <f t="shared" si="7"/>
        <v>否</v>
      </c>
      <c r="G77" s="311" t="str">
        <f t="shared" si="8"/>
        <v>款</v>
      </c>
    </row>
    <row r="78" s="304" customFormat="1" ht="18.75" spans="1:7">
      <c r="A78" s="330" t="s">
        <v>1358</v>
      </c>
      <c r="B78" s="331" t="s">
        <v>1305</v>
      </c>
      <c r="C78" s="332">
        <f>VLOOKUP(A78,'2-2曲靖经开区政府性基金预算支出情况表'!A76:C326,3,0)</f>
        <v>0</v>
      </c>
      <c r="D78" s="332">
        <f>VLOOKUP(A78,'2-2曲靖经开区政府性基金预算支出情况表'!A76:D326,4,0)</f>
        <v>0</v>
      </c>
      <c r="E78" s="333" t="str">
        <f t="shared" si="10"/>
        <v/>
      </c>
      <c r="F78" s="328" t="str">
        <f t="shared" si="7"/>
        <v>否</v>
      </c>
      <c r="G78" s="311" t="str">
        <f t="shared" si="8"/>
        <v>项</v>
      </c>
    </row>
    <row r="79" s="304" customFormat="1" ht="18.75" spans="1:7">
      <c r="A79" s="330" t="s">
        <v>1359</v>
      </c>
      <c r="B79" s="331" t="s">
        <v>1307</v>
      </c>
      <c r="C79" s="332">
        <f>VLOOKUP(A79,'2-2曲靖经开区政府性基金预算支出情况表'!A77:C327,3,0)</f>
        <v>0</v>
      </c>
      <c r="D79" s="332">
        <f>VLOOKUP(A79,'2-2曲靖经开区政府性基金预算支出情况表'!A77:D327,4,0)</f>
        <v>0</v>
      </c>
      <c r="E79" s="333" t="str">
        <f t="shared" si="10"/>
        <v/>
      </c>
      <c r="F79" s="328" t="str">
        <f t="shared" si="7"/>
        <v>否</v>
      </c>
      <c r="G79" s="311" t="str">
        <f t="shared" si="8"/>
        <v>项</v>
      </c>
    </row>
    <row r="80" s="304" customFormat="1" ht="18.75" spans="1:7">
      <c r="A80" s="330" t="s">
        <v>1360</v>
      </c>
      <c r="B80" s="331" t="s">
        <v>1361</v>
      </c>
      <c r="C80" s="332">
        <f>VLOOKUP(A80,'2-2曲靖经开区政府性基金预算支出情况表'!A78:C328,3,0)</f>
        <v>0</v>
      </c>
      <c r="D80" s="332">
        <f>VLOOKUP(A80,'2-2曲靖经开区政府性基金预算支出情况表'!A78:D328,4,0)</f>
        <v>0</v>
      </c>
      <c r="E80" s="333" t="str">
        <f t="shared" si="10"/>
        <v/>
      </c>
      <c r="F80" s="328" t="str">
        <f t="shared" si="7"/>
        <v>否</v>
      </c>
      <c r="G80" s="311" t="str">
        <f t="shared" si="8"/>
        <v>项</v>
      </c>
    </row>
    <row r="81" s="304" customFormat="1" ht="18.75" spans="1:7">
      <c r="A81" s="324" t="s">
        <v>1362</v>
      </c>
      <c r="B81" s="336" t="s">
        <v>1363</v>
      </c>
      <c r="C81" s="337">
        <f>VLOOKUP(A81,'2-2曲靖经开区政府性基金预算支出情况表'!A79:C329,3,0)</f>
        <v>0</v>
      </c>
      <c r="D81" s="337">
        <f>VLOOKUP(A81,'2-2曲靖经开区政府性基金预算支出情况表'!A79:D329,4,0)</f>
        <v>0</v>
      </c>
      <c r="E81" s="338" t="str">
        <f t="shared" si="10"/>
        <v/>
      </c>
      <c r="F81" s="328" t="str">
        <f t="shared" si="7"/>
        <v>否</v>
      </c>
      <c r="G81" s="311" t="str">
        <f t="shared" si="8"/>
        <v>款</v>
      </c>
    </row>
    <row r="82" s="304" customFormat="1" ht="18.75" spans="1:7">
      <c r="A82" s="330" t="s">
        <v>1364</v>
      </c>
      <c r="B82" s="331" t="s">
        <v>1305</v>
      </c>
      <c r="C82" s="332">
        <f>VLOOKUP(A82,'2-2曲靖经开区政府性基金预算支出情况表'!A80:C330,3,0)</f>
        <v>0</v>
      </c>
      <c r="D82" s="332">
        <f>VLOOKUP(A82,'2-2曲靖经开区政府性基金预算支出情况表'!A80:D330,4,0)</f>
        <v>0</v>
      </c>
      <c r="E82" s="333" t="str">
        <f t="shared" si="10"/>
        <v/>
      </c>
      <c r="F82" s="328" t="str">
        <f t="shared" si="7"/>
        <v>否</v>
      </c>
      <c r="G82" s="311" t="str">
        <f t="shared" si="8"/>
        <v>项</v>
      </c>
    </row>
    <row r="83" s="304" customFormat="1" ht="18.75" spans="1:7">
      <c r="A83" s="330" t="s">
        <v>1365</v>
      </c>
      <c r="B83" s="331" t="s">
        <v>1307</v>
      </c>
      <c r="C83" s="332">
        <f>VLOOKUP(A83,'2-2曲靖经开区政府性基金预算支出情况表'!A81:C331,3,0)</f>
        <v>0</v>
      </c>
      <c r="D83" s="332">
        <f>VLOOKUP(A83,'2-2曲靖经开区政府性基金预算支出情况表'!A81:D331,4,0)</f>
        <v>0</v>
      </c>
      <c r="E83" s="333" t="str">
        <f t="shared" si="10"/>
        <v/>
      </c>
      <c r="F83" s="328" t="str">
        <f t="shared" si="7"/>
        <v>否</v>
      </c>
      <c r="G83" s="311" t="str">
        <f t="shared" si="8"/>
        <v>项</v>
      </c>
    </row>
    <row r="84" s="304" customFormat="1" ht="37.5" spans="1:7">
      <c r="A84" s="330" t="s">
        <v>1366</v>
      </c>
      <c r="B84" s="331" t="s">
        <v>1367</v>
      </c>
      <c r="C84" s="332">
        <f>VLOOKUP(A84,'2-2曲靖经开区政府性基金预算支出情况表'!A82:C332,3,0)</f>
        <v>0</v>
      </c>
      <c r="D84" s="332">
        <f>VLOOKUP(A84,'2-2曲靖经开区政府性基金预算支出情况表'!A82:D332,4,0)</f>
        <v>0</v>
      </c>
      <c r="E84" s="333" t="str">
        <f t="shared" si="10"/>
        <v/>
      </c>
      <c r="F84" s="328" t="str">
        <f t="shared" si="7"/>
        <v>否</v>
      </c>
      <c r="G84" s="311" t="str">
        <f t="shared" si="8"/>
        <v>项</v>
      </c>
    </row>
    <row r="85" s="304" customFormat="1" ht="37.5" spans="1:7">
      <c r="A85" s="324" t="s">
        <v>1368</v>
      </c>
      <c r="B85" s="336" t="s">
        <v>1369</v>
      </c>
      <c r="C85" s="337">
        <f>VLOOKUP(A85,'2-2曲靖经开区政府性基金预算支出情况表'!A83:C333,3,0)</f>
        <v>0</v>
      </c>
      <c r="D85" s="337">
        <f>VLOOKUP(A85,'2-2曲靖经开区政府性基金预算支出情况表'!A83:D333,4,0)</f>
        <v>0</v>
      </c>
      <c r="E85" s="338" t="str">
        <f t="shared" si="10"/>
        <v/>
      </c>
      <c r="F85" s="328" t="str">
        <f t="shared" si="7"/>
        <v>否</v>
      </c>
      <c r="G85" s="311" t="str">
        <f t="shared" si="8"/>
        <v>款</v>
      </c>
    </row>
    <row r="86" s="304" customFormat="1" ht="18.75" spans="1:7">
      <c r="A86" s="330" t="s">
        <v>1370</v>
      </c>
      <c r="B86" s="331" t="s">
        <v>1339</v>
      </c>
      <c r="C86" s="332">
        <f>VLOOKUP(A86,'2-2曲靖经开区政府性基金预算支出情况表'!A84:C334,3,0)</f>
        <v>0</v>
      </c>
      <c r="D86" s="332">
        <f>VLOOKUP(A86,'2-2曲靖经开区政府性基金预算支出情况表'!A84:D334,4,0)</f>
        <v>0</v>
      </c>
      <c r="E86" s="333" t="str">
        <f t="shared" si="10"/>
        <v/>
      </c>
      <c r="F86" s="328" t="str">
        <f t="shared" si="7"/>
        <v>否</v>
      </c>
      <c r="G86" s="311" t="str">
        <f t="shared" si="8"/>
        <v>项</v>
      </c>
    </row>
    <row r="87" s="304" customFormat="1" ht="18.75" spans="1:7">
      <c r="A87" s="330" t="s">
        <v>1371</v>
      </c>
      <c r="B87" s="331" t="s">
        <v>1341</v>
      </c>
      <c r="C87" s="332">
        <f>VLOOKUP(A87,'2-2曲靖经开区政府性基金预算支出情况表'!A85:C335,3,0)</f>
        <v>0</v>
      </c>
      <c r="D87" s="332">
        <f>VLOOKUP(A87,'2-2曲靖经开区政府性基金预算支出情况表'!A85:D335,4,0)</f>
        <v>0</v>
      </c>
      <c r="E87" s="333" t="str">
        <f t="shared" si="10"/>
        <v/>
      </c>
      <c r="F87" s="328" t="str">
        <f t="shared" si="7"/>
        <v>否</v>
      </c>
      <c r="G87" s="311" t="str">
        <f t="shared" si="8"/>
        <v>项</v>
      </c>
    </row>
    <row r="88" s="304" customFormat="1" ht="18.75" spans="1:7">
      <c r="A88" s="330" t="s">
        <v>1372</v>
      </c>
      <c r="B88" s="331" t="s">
        <v>1343</v>
      </c>
      <c r="C88" s="332">
        <f>VLOOKUP(A88,'2-2曲靖经开区政府性基金预算支出情况表'!A86:C336,3,0)</f>
        <v>0</v>
      </c>
      <c r="D88" s="332">
        <f>VLOOKUP(A88,'2-2曲靖经开区政府性基金预算支出情况表'!A86:D336,4,0)</f>
        <v>0</v>
      </c>
      <c r="E88" s="333" t="str">
        <f t="shared" si="10"/>
        <v/>
      </c>
      <c r="F88" s="328" t="str">
        <f t="shared" si="7"/>
        <v>否</v>
      </c>
      <c r="G88" s="311" t="str">
        <f t="shared" si="8"/>
        <v>项</v>
      </c>
    </row>
    <row r="89" s="304" customFormat="1" ht="18.75" spans="1:7">
      <c r="A89" s="330" t="s">
        <v>1373</v>
      </c>
      <c r="B89" s="331" t="s">
        <v>1345</v>
      </c>
      <c r="C89" s="332">
        <f>VLOOKUP(A89,'2-2曲靖经开区政府性基金预算支出情况表'!A87:C337,3,0)</f>
        <v>0</v>
      </c>
      <c r="D89" s="332">
        <f>VLOOKUP(A89,'2-2曲靖经开区政府性基金预算支出情况表'!A87:D337,4,0)</f>
        <v>0</v>
      </c>
      <c r="E89" s="333" t="str">
        <f t="shared" si="10"/>
        <v/>
      </c>
      <c r="F89" s="328" t="str">
        <f t="shared" si="7"/>
        <v>否</v>
      </c>
      <c r="G89" s="311" t="str">
        <f t="shared" si="8"/>
        <v>项</v>
      </c>
    </row>
    <row r="90" s="304" customFormat="1" ht="37.5" spans="1:7">
      <c r="A90" s="330" t="s">
        <v>1374</v>
      </c>
      <c r="B90" s="331" t="s">
        <v>1375</v>
      </c>
      <c r="C90" s="332">
        <f>VLOOKUP(A90,'2-2曲靖经开区政府性基金预算支出情况表'!A88:C338,3,0)</f>
        <v>0</v>
      </c>
      <c r="D90" s="332">
        <f>VLOOKUP(A90,'2-2曲靖经开区政府性基金预算支出情况表'!A88:D338,4,0)</f>
        <v>0</v>
      </c>
      <c r="E90" s="333" t="str">
        <f t="shared" si="10"/>
        <v/>
      </c>
      <c r="F90" s="328" t="str">
        <f t="shared" si="7"/>
        <v>否</v>
      </c>
      <c r="G90" s="311" t="str">
        <f t="shared" si="8"/>
        <v>项</v>
      </c>
    </row>
    <row r="91" s="304" customFormat="1" ht="37.5" spans="1:7">
      <c r="A91" s="324" t="s">
        <v>1376</v>
      </c>
      <c r="B91" s="336" t="s">
        <v>1377</v>
      </c>
      <c r="C91" s="337">
        <f>VLOOKUP(A91,'2-2曲靖经开区政府性基金预算支出情况表'!A89:C339,3,0)</f>
        <v>0</v>
      </c>
      <c r="D91" s="337">
        <f>VLOOKUP(A91,'2-2曲靖经开区政府性基金预算支出情况表'!A89:D339,4,0)</f>
        <v>0</v>
      </c>
      <c r="E91" s="338" t="str">
        <f t="shared" si="10"/>
        <v/>
      </c>
      <c r="F91" s="328" t="str">
        <f t="shared" si="7"/>
        <v>否</v>
      </c>
      <c r="G91" s="311" t="str">
        <f t="shared" si="8"/>
        <v>款</v>
      </c>
    </row>
    <row r="92" s="304" customFormat="1" ht="18.75" spans="1:7">
      <c r="A92" s="330" t="s">
        <v>1378</v>
      </c>
      <c r="B92" s="331" t="s">
        <v>1351</v>
      </c>
      <c r="C92" s="332">
        <f>VLOOKUP(A92,'2-2曲靖经开区政府性基金预算支出情况表'!A90:C340,3,0)</f>
        <v>0</v>
      </c>
      <c r="D92" s="332">
        <f>VLOOKUP(A92,'2-2曲靖经开区政府性基金预算支出情况表'!A90:D340,4,0)</f>
        <v>0</v>
      </c>
      <c r="E92" s="333" t="str">
        <f t="shared" si="10"/>
        <v/>
      </c>
      <c r="F92" s="328" t="str">
        <f t="shared" si="7"/>
        <v>否</v>
      </c>
      <c r="G92" s="311" t="str">
        <f t="shared" si="8"/>
        <v>项</v>
      </c>
    </row>
    <row r="93" s="304" customFormat="1" ht="37.5" spans="1:7">
      <c r="A93" s="330" t="s">
        <v>1379</v>
      </c>
      <c r="B93" s="331" t="s">
        <v>1380</v>
      </c>
      <c r="C93" s="332">
        <f>VLOOKUP(A93,'2-2曲靖经开区政府性基金预算支出情况表'!A91:C341,3,0)</f>
        <v>0</v>
      </c>
      <c r="D93" s="332">
        <f>VLOOKUP(A93,'2-2曲靖经开区政府性基金预算支出情况表'!A91:D341,4,0)</f>
        <v>0</v>
      </c>
      <c r="E93" s="333" t="str">
        <f t="shared" si="10"/>
        <v/>
      </c>
      <c r="F93" s="328" t="str">
        <f t="shared" si="7"/>
        <v>否</v>
      </c>
      <c r="G93" s="311" t="str">
        <f t="shared" si="8"/>
        <v>项</v>
      </c>
    </row>
    <row r="94" s="304" customFormat="1" ht="37.5" spans="1:7">
      <c r="A94" s="324" t="s">
        <v>1381</v>
      </c>
      <c r="B94" s="336" t="s">
        <v>1382</v>
      </c>
      <c r="C94" s="337">
        <f>VLOOKUP(A94,'2-2曲靖经开区政府性基金预算支出情况表'!A92:C342,3,0)</f>
        <v>0</v>
      </c>
      <c r="D94" s="337">
        <f>VLOOKUP(A94,'2-2曲靖经开区政府性基金预算支出情况表'!A92:D342,4,0)</f>
        <v>0</v>
      </c>
      <c r="E94" s="338" t="str">
        <f t="shared" si="10"/>
        <v/>
      </c>
      <c r="F94" s="328" t="str">
        <f t="shared" si="7"/>
        <v>否</v>
      </c>
      <c r="G94" s="311" t="str">
        <f t="shared" si="8"/>
        <v>款</v>
      </c>
    </row>
    <row r="95" s="304" customFormat="1" ht="18.75" spans="1:7">
      <c r="A95" s="330" t="s">
        <v>1383</v>
      </c>
      <c r="B95" s="331" t="s">
        <v>1305</v>
      </c>
      <c r="C95" s="332">
        <f>VLOOKUP(A95,'2-2曲靖经开区政府性基金预算支出情况表'!A93:C343,3,0)</f>
        <v>0</v>
      </c>
      <c r="D95" s="332">
        <f>VLOOKUP(A95,'2-2曲靖经开区政府性基金预算支出情况表'!A93:D343,4,0)</f>
        <v>0</v>
      </c>
      <c r="E95" s="333" t="str">
        <f t="shared" si="10"/>
        <v/>
      </c>
      <c r="F95" s="328" t="str">
        <f t="shared" si="7"/>
        <v>否</v>
      </c>
      <c r="G95" s="311" t="str">
        <f t="shared" si="8"/>
        <v>项</v>
      </c>
    </row>
    <row r="96" s="304" customFormat="1" ht="18.75" spans="1:7">
      <c r="A96" s="330" t="s">
        <v>1384</v>
      </c>
      <c r="B96" s="331" t="s">
        <v>1307</v>
      </c>
      <c r="C96" s="332">
        <f>VLOOKUP(A96,'2-2曲靖经开区政府性基金预算支出情况表'!A94:C344,3,0)</f>
        <v>0</v>
      </c>
      <c r="D96" s="332">
        <f>VLOOKUP(A96,'2-2曲靖经开区政府性基金预算支出情况表'!A94:D344,4,0)</f>
        <v>0</v>
      </c>
      <c r="E96" s="333" t="str">
        <f t="shared" si="10"/>
        <v/>
      </c>
      <c r="F96" s="328" t="str">
        <f t="shared" si="7"/>
        <v>否</v>
      </c>
      <c r="G96" s="311" t="str">
        <f t="shared" si="8"/>
        <v>项</v>
      </c>
    </row>
    <row r="97" s="304" customFormat="1" ht="18.75" spans="1:7">
      <c r="A97" s="330" t="s">
        <v>1385</v>
      </c>
      <c r="B97" s="331" t="s">
        <v>1309</v>
      </c>
      <c r="C97" s="332">
        <f>VLOOKUP(A97,'2-2曲靖经开区政府性基金预算支出情况表'!A95:C345,3,0)</f>
        <v>0</v>
      </c>
      <c r="D97" s="332">
        <f>VLOOKUP(A97,'2-2曲靖经开区政府性基金预算支出情况表'!A95:D345,4,0)</f>
        <v>0</v>
      </c>
      <c r="E97" s="333" t="str">
        <f t="shared" si="10"/>
        <v/>
      </c>
      <c r="F97" s="328" t="str">
        <f t="shared" si="7"/>
        <v>否</v>
      </c>
      <c r="G97" s="311" t="str">
        <f t="shared" si="8"/>
        <v>项</v>
      </c>
    </row>
    <row r="98" s="304" customFormat="1" ht="18.75" spans="1:7">
      <c r="A98" s="330" t="s">
        <v>1386</v>
      </c>
      <c r="B98" s="331" t="s">
        <v>1311</v>
      </c>
      <c r="C98" s="332">
        <f>VLOOKUP(A98,'2-2曲靖经开区政府性基金预算支出情况表'!A96:C346,3,0)</f>
        <v>0</v>
      </c>
      <c r="D98" s="332">
        <f>VLOOKUP(A98,'2-2曲靖经开区政府性基金预算支出情况表'!A96:D346,4,0)</f>
        <v>0</v>
      </c>
      <c r="E98" s="333" t="str">
        <f t="shared" si="10"/>
        <v/>
      </c>
      <c r="F98" s="328" t="str">
        <f t="shared" si="7"/>
        <v>否</v>
      </c>
      <c r="G98" s="311" t="str">
        <f t="shared" si="8"/>
        <v>项</v>
      </c>
    </row>
    <row r="99" s="304" customFormat="1" ht="18.75" spans="1:7">
      <c r="A99" s="330" t="s">
        <v>1387</v>
      </c>
      <c r="B99" s="331" t="s">
        <v>1317</v>
      </c>
      <c r="C99" s="332">
        <f>VLOOKUP(A99,'2-2曲靖经开区政府性基金预算支出情况表'!A97:C347,3,0)</f>
        <v>0</v>
      </c>
      <c r="D99" s="332">
        <f>VLOOKUP(A99,'2-2曲靖经开区政府性基金预算支出情况表'!A97:D347,4,0)</f>
        <v>0</v>
      </c>
      <c r="E99" s="333" t="str">
        <f t="shared" si="10"/>
        <v/>
      </c>
      <c r="F99" s="328" t="str">
        <f t="shared" si="7"/>
        <v>否</v>
      </c>
      <c r="G99" s="311" t="str">
        <f t="shared" si="8"/>
        <v>项</v>
      </c>
    </row>
    <row r="100" s="304" customFormat="1" ht="18.75" spans="1:7">
      <c r="A100" s="330" t="s">
        <v>1388</v>
      </c>
      <c r="B100" s="331" t="s">
        <v>1321</v>
      </c>
      <c r="C100" s="332">
        <f>VLOOKUP(A100,'2-2曲靖经开区政府性基金预算支出情况表'!A98:C348,3,0)</f>
        <v>0</v>
      </c>
      <c r="D100" s="332">
        <f>VLOOKUP(A100,'2-2曲靖经开区政府性基金预算支出情况表'!A98:D348,4,0)</f>
        <v>0</v>
      </c>
      <c r="E100" s="333" t="str">
        <f t="shared" si="10"/>
        <v/>
      </c>
      <c r="F100" s="328" t="str">
        <f t="shared" si="7"/>
        <v>否</v>
      </c>
      <c r="G100" s="311" t="str">
        <f t="shared" si="8"/>
        <v>项</v>
      </c>
    </row>
    <row r="101" s="304" customFormat="1" ht="18.75" spans="1:7">
      <c r="A101" s="330" t="s">
        <v>1389</v>
      </c>
      <c r="B101" s="331" t="s">
        <v>1323</v>
      </c>
      <c r="C101" s="332">
        <f>VLOOKUP(A101,'2-2曲靖经开区政府性基金预算支出情况表'!A99:C349,3,0)</f>
        <v>0</v>
      </c>
      <c r="D101" s="332">
        <f>VLOOKUP(A101,'2-2曲靖经开区政府性基金预算支出情况表'!A99:D349,4,0)</f>
        <v>0</v>
      </c>
      <c r="E101" s="333" t="str">
        <f t="shared" si="10"/>
        <v/>
      </c>
      <c r="F101" s="328" t="str">
        <f t="shared" si="7"/>
        <v>否</v>
      </c>
      <c r="G101" s="311" t="str">
        <f t="shared" si="8"/>
        <v>项</v>
      </c>
    </row>
    <row r="102" s="304" customFormat="1" ht="37.5" spans="1:7">
      <c r="A102" s="330" t="s">
        <v>1390</v>
      </c>
      <c r="B102" s="331" t="s">
        <v>1391</v>
      </c>
      <c r="C102" s="332">
        <f>VLOOKUP(A102,'2-2曲靖经开区政府性基金预算支出情况表'!A100:C350,3,0)</f>
        <v>0</v>
      </c>
      <c r="D102" s="332">
        <f>VLOOKUP(A102,'2-2曲靖经开区政府性基金预算支出情况表'!A100:D350,4,0)</f>
        <v>0</v>
      </c>
      <c r="E102" s="333" t="str">
        <f t="shared" si="10"/>
        <v/>
      </c>
      <c r="F102" s="328" t="str">
        <f t="shared" si="7"/>
        <v>否</v>
      </c>
      <c r="G102" s="311" t="str">
        <f t="shared" si="8"/>
        <v>项</v>
      </c>
    </row>
    <row r="103" s="304" customFormat="1" ht="18.75" spans="1:7">
      <c r="A103" s="340">
        <v>21298</v>
      </c>
      <c r="B103" s="342" t="s">
        <v>1732</v>
      </c>
      <c r="C103" s="341">
        <f>SUBTOTAL(9,C104)</f>
        <v>0</v>
      </c>
      <c r="D103" s="341">
        <f>SUBTOTAL(9,D104)</f>
        <v>17400</v>
      </c>
      <c r="E103" s="333" t="str">
        <f t="shared" si="10"/>
        <v/>
      </c>
      <c r="F103" s="328"/>
      <c r="G103" s="311"/>
    </row>
    <row r="104" s="304" customFormat="1" ht="18.75" spans="1:7">
      <c r="A104" s="340">
        <v>2129801</v>
      </c>
      <c r="B104" s="343" t="s">
        <v>1392</v>
      </c>
      <c r="C104" s="341"/>
      <c r="D104" s="341">
        <v>17400</v>
      </c>
      <c r="E104" s="333" t="str">
        <f t="shared" si="10"/>
        <v/>
      </c>
      <c r="F104" s="328"/>
      <c r="G104" s="311"/>
    </row>
    <row r="105" s="304" customFormat="1" ht="18.75" spans="1:7">
      <c r="A105" s="324" t="s">
        <v>92</v>
      </c>
      <c r="B105" s="325" t="s">
        <v>1393</v>
      </c>
      <c r="C105" s="326">
        <f>C106+C129</f>
        <v>63</v>
      </c>
      <c r="D105" s="326">
        <f>D106+D129</f>
        <v>22</v>
      </c>
      <c r="E105" s="333">
        <f t="shared" si="10"/>
        <v>-0.651</v>
      </c>
      <c r="F105" s="328" t="str">
        <f t="shared" ref="F75:F138" si="11">IF(LEN(A105)=3,"是",IF(B105&lt;&gt;"",IF(SUM(C105:D105)&lt;&gt;0,"是","否"),"是"))</f>
        <v>是</v>
      </c>
      <c r="G105" s="311" t="str">
        <f t="shared" ref="G75:G138" si="12">IF(LEN(A105)=3,"类",IF(LEN(A105)=5,"款","项"))</f>
        <v>类</v>
      </c>
    </row>
    <row r="106" s="304" customFormat="1" ht="18.75" spans="1:7">
      <c r="A106" s="330" t="s">
        <v>1394</v>
      </c>
      <c r="B106" s="329" t="s">
        <v>1395</v>
      </c>
      <c r="C106" s="334">
        <f>SUBTOTAL(9,C107:C110)</f>
        <v>2</v>
      </c>
      <c r="D106" s="334">
        <f>SUBTOTAL(9,D107:D110)</f>
        <v>15</v>
      </c>
      <c r="E106" s="333">
        <f t="shared" si="10"/>
        <v>6.5</v>
      </c>
      <c r="F106" s="328" t="str">
        <f t="shared" si="11"/>
        <v>是</v>
      </c>
      <c r="G106" s="311" t="str">
        <f t="shared" si="12"/>
        <v>款</v>
      </c>
    </row>
    <row r="107" s="304" customFormat="1" ht="18.75" spans="1:7">
      <c r="A107" s="330" t="s">
        <v>1396</v>
      </c>
      <c r="B107" s="331" t="s">
        <v>1272</v>
      </c>
      <c r="C107" s="332">
        <f>VLOOKUP(A107,'2-2曲靖经开区政府性基金预算支出情况表'!A103:C353,3,0)</f>
        <v>0</v>
      </c>
      <c r="D107" s="332">
        <f>VLOOKUP(A107,'2-2曲靖经开区政府性基金预算支出情况表'!A103:D353,4,0)</f>
        <v>12</v>
      </c>
      <c r="E107" s="333" t="str">
        <f t="shared" si="10"/>
        <v/>
      </c>
      <c r="F107" s="328" t="str">
        <f t="shared" si="11"/>
        <v>是</v>
      </c>
      <c r="G107" s="311" t="str">
        <f t="shared" si="12"/>
        <v>项</v>
      </c>
    </row>
    <row r="108" s="304" customFormat="1" ht="18.75" spans="1:7">
      <c r="A108" s="330" t="s">
        <v>1397</v>
      </c>
      <c r="B108" s="331" t="s">
        <v>1398</v>
      </c>
      <c r="C108" s="332">
        <f>VLOOKUP(A108,'2-2曲靖经开区政府性基金预算支出情况表'!A104:C354,3,0)</f>
        <v>0</v>
      </c>
      <c r="D108" s="332">
        <f>VLOOKUP(A108,'2-2曲靖经开区政府性基金预算支出情况表'!A104:D354,4,0)</f>
        <v>0</v>
      </c>
      <c r="E108" s="333" t="str">
        <f t="shared" si="10"/>
        <v/>
      </c>
      <c r="F108" s="328" t="str">
        <f t="shared" si="11"/>
        <v>否</v>
      </c>
      <c r="G108" s="311" t="str">
        <f t="shared" si="12"/>
        <v>项</v>
      </c>
    </row>
    <row r="109" s="304" customFormat="1" ht="18.75" spans="1:7">
      <c r="A109" s="330" t="s">
        <v>1399</v>
      </c>
      <c r="B109" s="331" t="s">
        <v>1400</v>
      </c>
      <c r="C109" s="332">
        <f>VLOOKUP(A109,'2-2曲靖经开区政府性基金预算支出情况表'!A105:C355,3,0)</f>
        <v>0</v>
      </c>
      <c r="D109" s="332">
        <f>VLOOKUP(A109,'2-2曲靖经开区政府性基金预算支出情况表'!A105:D355,4,0)</f>
        <v>0</v>
      </c>
      <c r="E109" s="333" t="str">
        <f t="shared" si="10"/>
        <v/>
      </c>
      <c r="F109" s="328" t="str">
        <f t="shared" si="11"/>
        <v>否</v>
      </c>
      <c r="G109" s="311" t="str">
        <f t="shared" si="12"/>
        <v>项</v>
      </c>
    </row>
    <row r="110" s="304" customFormat="1" ht="18.75" spans="1:7">
      <c r="A110" s="330" t="s">
        <v>1401</v>
      </c>
      <c r="B110" s="329" t="s">
        <v>1402</v>
      </c>
      <c r="C110" s="334">
        <f>VLOOKUP(A110,'2-2曲靖经开区政府性基金预算支出情况表'!A106:C356,3,0)</f>
        <v>2</v>
      </c>
      <c r="D110" s="334">
        <f>VLOOKUP(A110,'2-2曲靖经开区政府性基金预算支出情况表'!A106:D356,4,0)</f>
        <v>3</v>
      </c>
      <c r="E110" s="333">
        <f t="shared" si="10"/>
        <v>0.5</v>
      </c>
      <c r="F110" s="328" t="str">
        <f t="shared" si="11"/>
        <v>是</v>
      </c>
      <c r="G110" s="311" t="str">
        <f t="shared" si="12"/>
        <v>项</v>
      </c>
    </row>
    <row r="111" s="304" customFormat="1" ht="18.75" spans="1:7">
      <c r="A111" s="324" t="s">
        <v>1403</v>
      </c>
      <c r="B111" s="336" t="s">
        <v>1404</v>
      </c>
      <c r="C111" s="337">
        <f>VLOOKUP(A111,'2-2曲靖经开区政府性基金预算支出情况表'!A107:C357,3,0)</f>
        <v>0</v>
      </c>
      <c r="D111" s="337">
        <f>VLOOKUP(A111,'2-2曲靖经开区政府性基金预算支出情况表'!A107:D357,4,0)</f>
        <v>0</v>
      </c>
      <c r="E111" s="338" t="str">
        <f t="shared" si="10"/>
        <v/>
      </c>
      <c r="F111" s="328" t="str">
        <f t="shared" si="11"/>
        <v>否</v>
      </c>
      <c r="G111" s="311" t="str">
        <f t="shared" si="12"/>
        <v>款</v>
      </c>
    </row>
    <row r="112" s="304" customFormat="1" ht="18.75" spans="1:7">
      <c r="A112" s="330" t="s">
        <v>1405</v>
      </c>
      <c r="B112" s="331" t="s">
        <v>1272</v>
      </c>
      <c r="C112" s="332">
        <f>VLOOKUP(A112,'2-2曲靖经开区政府性基金预算支出情况表'!A108:C358,3,0)</f>
        <v>0</v>
      </c>
      <c r="D112" s="332">
        <f>VLOOKUP(A112,'2-2曲靖经开区政府性基金预算支出情况表'!A108:D358,4,0)</f>
        <v>0</v>
      </c>
      <c r="E112" s="333" t="str">
        <f t="shared" si="10"/>
        <v/>
      </c>
      <c r="F112" s="328" t="str">
        <f t="shared" si="11"/>
        <v>否</v>
      </c>
      <c r="G112" s="311" t="str">
        <f t="shared" si="12"/>
        <v>项</v>
      </c>
    </row>
    <row r="113" s="304" customFormat="1" ht="18.75" spans="1:7">
      <c r="A113" s="330" t="s">
        <v>1406</v>
      </c>
      <c r="B113" s="331" t="s">
        <v>1398</v>
      </c>
      <c r="C113" s="332">
        <f>VLOOKUP(A113,'2-2曲靖经开区政府性基金预算支出情况表'!A109:C359,3,0)</f>
        <v>0</v>
      </c>
      <c r="D113" s="332">
        <f>VLOOKUP(A113,'2-2曲靖经开区政府性基金预算支出情况表'!A109:D359,4,0)</f>
        <v>0</v>
      </c>
      <c r="E113" s="333" t="str">
        <f t="shared" si="10"/>
        <v/>
      </c>
      <c r="F113" s="328" t="str">
        <f t="shared" si="11"/>
        <v>否</v>
      </c>
      <c r="G113" s="311" t="str">
        <f t="shared" si="12"/>
        <v>项</v>
      </c>
    </row>
    <row r="114" s="304" customFormat="1" ht="18.75" spans="1:7">
      <c r="A114" s="330" t="s">
        <v>1407</v>
      </c>
      <c r="B114" s="331" t="s">
        <v>1408</v>
      </c>
      <c r="C114" s="332">
        <f>VLOOKUP(A114,'2-2曲靖经开区政府性基金预算支出情况表'!A110:C360,3,0)</f>
        <v>0</v>
      </c>
      <c r="D114" s="332">
        <f>VLOOKUP(A114,'2-2曲靖经开区政府性基金预算支出情况表'!A110:D360,4,0)</f>
        <v>0</v>
      </c>
      <c r="E114" s="333" t="str">
        <f t="shared" si="10"/>
        <v/>
      </c>
      <c r="F114" s="328" t="str">
        <f t="shared" si="11"/>
        <v>否</v>
      </c>
      <c r="G114" s="311" t="str">
        <f t="shared" si="12"/>
        <v>项</v>
      </c>
    </row>
    <row r="115" s="304" customFormat="1" ht="18.75" spans="1:7">
      <c r="A115" s="330" t="s">
        <v>1409</v>
      </c>
      <c r="B115" s="331" t="s">
        <v>1410</v>
      </c>
      <c r="C115" s="332">
        <f>VLOOKUP(A115,'2-2曲靖经开区政府性基金预算支出情况表'!A111:C361,3,0)</f>
        <v>0</v>
      </c>
      <c r="D115" s="332">
        <f>VLOOKUP(A115,'2-2曲靖经开区政府性基金预算支出情况表'!A111:D361,4,0)</f>
        <v>0</v>
      </c>
      <c r="E115" s="333" t="str">
        <f t="shared" si="10"/>
        <v/>
      </c>
      <c r="F115" s="328" t="str">
        <f t="shared" si="11"/>
        <v>否</v>
      </c>
      <c r="G115" s="311" t="str">
        <f t="shared" si="12"/>
        <v>项</v>
      </c>
    </row>
    <row r="116" s="304" customFormat="1" ht="18.75" spans="1:7">
      <c r="A116" s="324" t="s">
        <v>1411</v>
      </c>
      <c r="B116" s="325" t="s">
        <v>1412</v>
      </c>
      <c r="C116" s="326">
        <f>VLOOKUP(A116,'2-2曲靖经开区政府性基金预算支出情况表'!A112:C362,3,0)</f>
        <v>0</v>
      </c>
      <c r="D116" s="326">
        <f>VLOOKUP(A116,'2-2曲靖经开区政府性基金预算支出情况表'!A112:D362,4,0)</f>
        <v>0</v>
      </c>
      <c r="E116" s="327"/>
      <c r="F116" s="328" t="str">
        <f t="shared" si="11"/>
        <v>否</v>
      </c>
      <c r="G116" s="311" t="str">
        <f t="shared" si="12"/>
        <v>款</v>
      </c>
    </row>
    <row r="117" s="304" customFormat="1" ht="18.75" spans="1:7">
      <c r="A117" s="330" t="s">
        <v>1413</v>
      </c>
      <c r="B117" s="331" t="s">
        <v>1414</v>
      </c>
      <c r="C117" s="332">
        <f>VLOOKUP(A117,'2-2曲靖经开区政府性基金预算支出情况表'!A113:C363,3,0)</f>
        <v>0</v>
      </c>
      <c r="D117" s="332">
        <f>VLOOKUP(A117,'2-2曲靖经开区政府性基金预算支出情况表'!A113:D363,4,0)</f>
        <v>0</v>
      </c>
      <c r="E117" s="333" t="str">
        <f>IF(C117&gt;0,D117/C117-1,IF(C117&lt;0,-(D117/C117-1),""))</f>
        <v/>
      </c>
      <c r="F117" s="328" t="str">
        <f t="shared" si="11"/>
        <v>否</v>
      </c>
      <c r="G117" s="311" t="str">
        <f t="shared" si="12"/>
        <v>项</v>
      </c>
    </row>
    <row r="118" s="304" customFormat="1" ht="18.75" spans="1:7">
      <c r="A118" s="330" t="s">
        <v>1415</v>
      </c>
      <c r="B118" s="331" t="s">
        <v>1416</v>
      </c>
      <c r="C118" s="332">
        <f>VLOOKUP(A118,'2-2曲靖经开区政府性基金预算支出情况表'!A114:C364,3,0)</f>
        <v>0</v>
      </c>
      <c r="D118" s="332">
        <f>VLOOKUP(A118,'2-2曲靖经开区政府性基金预算支出情况表'!A114:D364,4,0)</f>
        <v>0</v>
      </c>
      <c r="E118" s="333" t="str">
        <f>IF(C118&gt;0,D118/C118-1,IF(C118&lt;0,-(D118/C118-1),""))</f>
        <v/>
      </c>
      <c r="F118" s="328" t="str">
        <f t="shared" si="11"/>
        <v>否</v>
      </c>
      <c r="G118" s="311" t="str">
        <f t="shared" si="12"/>
        <v>项</v>
      </c>
    </row>
    <row r="119" s="304" customFormat="1" ht="18.75" spans="1:7">
      <c r="A119" s="330" t="s">
        <v>1417</v>
      </c>
      <c r="B119" s="331" t="s">
        <v>1418</v>
      </c>
      <c r="C119" s="332">
        <f>VLOOKUP(A119,'2-2曲靖经开区政府性基金预算支出情况表'!A115:C365,3,0)</f>
        <v>0</v>
      </c>
      <c r="D119" s="332">
        <f>VLOOKUP(A119,'2-2曲靖经开区政府性基金预算支出情况表'!A115:D365,4,0)</f>
        <v>0</v>
      </c>
      <c r="E119" s="333" t="str">
        <f>IF(C119&gt;0,D119/C119-1,IF(C119&lt;0,-(D119/C119-1),""))</f>
        <v/>
      </c>
      <c r="F119" s="328" t="str">
        <f t="shared" si="11"/>
        <v>否</v>
      </c>
      <c r="G119" s="311" t="str">
        <f t="shared" si="12"/>
        <v>项</v>
      </c>
    </row>
    <row r="120" s="304" customFormat="1" ht="18.75" spans="1:7">
      <c r="A120" s="330" t="s">
        <v>1419</v>
      </c>
      <c r="B120" s="329" t="s">
        <v>1420</v>
      </c>
      <c r="C120" s="334">
        <f>VLOOKUP(A120,'2-2曲靖经开区政府性基金预算支出情况表'!A116:C366,3,0)</f>
        <v>0</v>
      </c>
      <c r="D120" s="334">
        <f>VLOOKUP(A120,'2-2曲靖经开区政府性基金预算支出情况表'!A116:D366,4,0)</f>
        <v>0</v>
      </c>
      <c r="E120" s="335"/>
      <c r="F120" s="328" t="str">
        <f t="shared" si="11"/>
        <v>否</v>
      </c>
      <c r="G120" s="311" t="str">
        <f t="shared" si="12"/>
        <v>项</v>
      </c>
    </row>
    <row r="121" s="304" customFormat="1" ht="37.5" spans="1:7">
      <c r="A121" s="344">
        <v>21370</v>
      </c>
      <c r="B121" s="336" t="s">
        <v>1421</v>
      </c>
      <c r="C121" s="337">
        <f>VLOOKUP(A121,'2-2曲靖经开区政府性基金预算支出情况表'!A117:C367,3,0)</f>
        <v>0</v>
      </c>
      <c r="D121" s="337">
        <f>VLOOKUP(A121,'2-2曲靖经开区政府性基金预算支出情况表'!A117:D367,4,0)</f>
        <v>0</v>
      </c>
      <c r="E121" s="338" t="str">
        <f t="shared" ref="E121:E128" si="13">IF(C121&gt;0,D121/C121-1,IF(C121&lt;0,-(D121/C121-1),""))</f>
        <v/>
      </c>
      <c r="F121" s="328" t="str">
        <f t="shared" si="11"/>
        <v>否</v>
      </c>
      <c r="G121" s="311" t="str">
        <f t="shared" si="12"/>
        <v>款</v>
      </c>
    </row>
    <row r="122" s="304" customFormat="1" ht="18.75" spans="1:7">
      <c r="A122" s="345">
        <v>2137001</v>
      </c>
      <c r="B122" s="331" t="s">
        <v>1272</v>
      </c>
      <c r="C122" s="332">
        <f>VLOOKUP(A122,'2-2曲靖经开区政府性基金预算支出情况表'!A118:C368,3,0)</f>
        <v>0</v>
      </c>
      <c r="D122" s="332">
        <f>VLOOKUP(A122,'2-2曲靖经开区政府性基金预算支出情况表'!A118:D368,4,0)</f>
        <v>0</v>
      </c>
      <c r="E122" s="333" t="str">
        <f t="shared" si="13"/>
        <v/>
      </c>
      <c r="F122" s="328" t="str">
        <f t="shared" si="11"/>
        <v>否</v>
      </c>
      <c r="G122" s="311" t="str">
        <f t="shared" si="12"/>
        <v>项</v>
      </c>
    </row>
    <row r="123" s="304" customFormat="1" ht="37.5" spans="1:7">
      <c r="A123" s="345">
        <v>2137099</v>
      </c>
      <c r="B123" s="331" t="s">
        <v>1422</v>
      </c>
      <c r="C123" s="332">
        <f>VLOOKUP(A123,'2-2曲靖经开区政府性基金预算支出情况表'!A119:C369,3,0)</f>
        <v>0</v>
      </c>
      <c r="D123" s="332">
        <f>VLOOKUP(A123,'2-2曲靖经开区政府性基金预算支出情况表'!A119:D369,4,0)</f>
        <v>0</v>
      </c>
      <c r="E123" s="333" t="str">
        <f t="shared" si="13"/>
        <v/>
      </c>
      <c r="F123" s="328" t="str">
        <f t="shared" si="11"/>
        <v>否</v>
      </c>
      <c r="G123" s="311" t="str">
        <f t="shared" si="12"/>
        <v>项</v>
      </c>
    </row>
    <row r="124" s="304" customFormat="1" ht="37.5" spans="1:7">
      <c r="A124" s="344">
        <v>21371</v>
      </c>
      <c r="B124" s="336" t="s">
        <v>1423</v>
      </c>
      <c r="C124" s="337">
        <f>VLOOKUP(A124,'2-2曲靖经开区政府性基金预算支出情况表'!A120:C370,3,0)</f>
        <v>0</v>
      </c>
      <c r="D124" s="337">
        <f>VLOOKUP(A124,'2-2曲靖经开区政府性基金预算支出情况表'!A120:D370,4,0)</f>
        <v>0</v>
      </c>
      <c r="E124" s="338" t="str">
        <f t="shared" si="13"/>
        <v/>
      </c>
      <c r="F124" s="328" t="str">
        <f t="shared" si="11"/>
        <v>否</v>
      </c>
      <c r="G124" s="311" t="str">
        <f t="shared" si="12"/>
        <v>款</v>
      </c>
    </row>
    <row r="125" s="304" customFormat="1" ht="18.75" spans="1:7">
      <c r="A125" s="345">
        <v>2137101</v>
      </c>
      <c r="B125" s="331" t="s">
        <v>1414</v>
      </c>
      <c r="C125" s="332">
        <f>VLOOKUP(A125,'2-2曲靖经开区政府性基金预算支出情况表'!A121:C371,3,0)</f>
        <v>0</v>
      </c>
      <c r="D125" s="332">
        <f>VLOOKUP(A125,'2-2曲靖经开区政府性基金预算支出情况表'!A121:D371,4,0)</f>
        <v>0</v>
      </c>
      <c r="E125" s="333" t="str">
        <f t="shared" si="13"/>
        <v/>
      </c>
      <c r="F125" s="328" t="str">
        <f t="shared" si="11"/>
        <v>否</v>
      </c>
      <c r="G125" s="311" t="str">
        <f t="shared" si="12"/>
        <v>项</v>
      </c>
    </row>
    <row r="126" s="304" customFormat="1" ht="18.75" spans="1:7">
      <c r="A126" s="345">
        <v>2137102</v>
      </c>
      <c r="B126" s="331" t="s">
        <v>1424</v>
      </c>
      <c r="C126" s="332">
        <f>VLOOKUP(A126,'2-2曲靖经开区政府性基金预算支出情况表'!A122:C372,3,0)</f>
        <v>0</v>
      </c>
      <c r="D126" s="332">
        <f>VLOOKUP(A126,'2-2曲靖经开区政府性基金预算支出情况表'!A122:D372,4,0)</f>
        <v>0</v>
      </c>
      <c r="E126" s="333" t="str">
        <f t="shared" si="13"/>
        <v/>
      </c>
      <c r="F126" s="328" t="str">
        <f t="shared" si="11"/>
        <v>否</v>
      </c>
      <c r="G126" s="311" t="str">
        <f t="shared" si="12"/>
        <v>项</v>
      </c>
    </row>
    <row r="127" s="304" customFormat="1" ht="18.75" spans="1:7">
      <c r="A127" s="345">
        <v>2137103</v>
      </c>
      <c r="B127" s="331" t="s">
        <v>1418</v>
      </c>
      <c r="C127" s="332">
        <f>VLOOKUP(A127,'2-2曲靖经开区政府性基金预算支出情况表'!A123:C373,3,0)</f>
        <v>0</v>
      </c>
      <c r="D127" s="332">
        <f>VLOOKUP(A127,'2-2曲靖经开区政府性基金预算支出情况表'!A123:D373,4,0)</f>
        <v>0</v>
      </c>
      <c r="E127" s="333" t="str">
        <f t="shared" si="13"/>
        <v/>
      </c>
      <c r="F127" s="328" t="str">
        <f t="shared" si="11"/>
        <v>否</v>
      </c>
      <c r="G127" s="311" t="str">
        <f t="shared" si="12"/>
        <v>项</v>
      </c>
    </row>
    <row r="128" s="304" customFormat="1" ht="37.5" spans="1:7">
      <c r="A128" s="345">
        <v>2137199</v>
      </c>
      <c r="B128" s="331" t="s">
        <v>1425</v>
      </c>
      <c r="C128" s="332">
        <f>VLOOKUP(A128,'2-2曲靖经开区政府性基金预算支出情况表'!A124:C374,3,0)</f>
        <v>0</v>
      </c>
      <c r="D128" s="332">
        <f>VLOOKUP(A128,'2-2曲靖经开区政府性基金预算支出情况表'!A124:D374,4,0)</f>
        <v>0</v>
      </c>
      <c r="E128" s="333" t="str">
        <f t="shared" si="13"/>
        <v/>
      </c>
      <c r="F128" s="328" t="str">
        <f t="shared" si="11"/>
        <v>否</v>
      </c>
      <c r="G128" s="311" t="str">
        <f t="shared" si="12"/>
        <v>项</v>
      </c>
    </row>
    <row r="129" s="304" customFormat="1" ht="18.75" spans="1:7">
      <c r="A129" s="346">
        <v>21372</v>
      </c>
      <c r="B129" s="342" t="s">
        <v>1733</v>
      </c>
      <c r="C129" s="341">
        <f>SUM(C130)</f>
        <v>61</v>
      </c>
      <c r="D129" s="341">
        <f>SUM(D130)</f>
        <v>7</v>
      </c>
      <c r="E129" s="338"/>
      <c r="F129" s="328"/>
      <c r="G129" s="311"/>
    </row>
    <row r="130" s="304" customFormat="1" ht="18.75" spans="1:7">
      <c r="A130" s="345">
        <v>2137201</v>
      </c>
      <c r="B130" s="331" t="s">
        <v>1270</v>
      </c>
      <c r="C130" s="332">
        <v>61</v>
      </c>
      <c r="D130" s="332">
        <v>7</v>
      </c>
      <c r="E130" s="333"/>
      <c r="F130" s="328"/>
      <c r="G130" s="311"/>
    </row>
    <row r="131" s="304" customFormat="1" ht="18.75" spans="1:7">
      <c r="A131" s="324" t="s">
        <v>94</v>
      </c>
      <c r="B131" s="325" t="s">
        <v>1428</v>
      </c>
      <c r="C131" s="326">
        <f>VLOOKUP(A131,'2-2曲靖经开区政府性基金预算支出情况表'!A125:C375,3,0)</f>
        <v>0</v>
      </c>
      <c r="D131" s="326">
        <f>VLOOKUP(A131,'2-2曲靖经开区政府性基金预算支出情况表'!A125:D375,4,0)</f>
        <v>0</v>
      </c>
      <c r="E131" s="327"/>
      <c r="F131" s="328" t="str">
        <f t="shared" ref="F131:F140" si="14">IF(LEN(A131)=3,"是",IF(B131&lt;&gt;"",IF(SUM(C131:D131)&lt;&gt;0,"是","否"),"是"))</f>
        <v>是</v>
      </c>
      <c r="G131" s="311" t="str">
        <f t="shared" ref="G131:G140" si="15">IF(LEN(A131)=3,"类",IF(LEN(A131)=5,"款","项"))</f>
        <v>类</v>
      </c>
    </row>
    <row r="132" s="304" customFormat="1" ht="37.5" spans="1:7">
      <c r="A132" s="324" t="s">
        <v>1429</v>
      </c>
      <c r="B132" s="336" t="s">
        <v>1430</v>
      </c>
      <c r="C132" s="337">
        <f>VLOOKUP(A132,'2-2曲靖经开区政府性基金预算支出情况表'!A126:C376,3,0)</f>
        <v>0</v>
      </c>
      <c r="D132" s="337">
        <f>VLOOKUP(A132,'2-2曲靖经开区政府性基金预算支出情况表'!A126:D376,4,0)</f>
        <v>0</v>
      </c>
      <c r="E132" s="338" t="str">
        <f>IF(C132&gt;0,D132/C132-1,IF(C132&lt;0,-(D132/C132-1),""))</f>
        <v/>
      </c>
      <c r="F132" s="328" t="str">
        <f t="shared" si="14"/>
        <v>否</v>
      </c>
      <c r="G132" s="311" t="str">
        <f t="shared" si="15"/>
        <v>款</v>
      </c>
    </row>
    <row r="133" s="304" customFormat="1" ht="18.75" spans="1:7">
      <c r="A133" s="330" t="s">
        <v>1431</v>
      </c>
      <c r="B133" s="331" t="s">
        <v>1432</v>
      </c>
      <c r="C133" s="332">
        <f>VLOOKUP(A133,'2-2曲靖经开区政府性基金预算支出情况表'!A127:C377,3,0)</f>
        <v>0</v>
      </c>
      <c r="D133" s="332">
        <f>VLOOKUP(A133,'2-2曲靖经开区政府性基金预算支出情况表'!A127:D377,4,0)</f>
        <v>0</v>
      </c>
      <c r="E133" s="333" t="str">
        <f>IF(C133&gt;0,D133/C133-1,IF(C133&lt;0,-(D133/C133-1),""))</f>
        <v/>
      </c>
      <c r="F133" s="328" t="str">
        <f t="shared" si="14"/>
        <v>否</v>
      </c>
      <c r="G133" s="311" t="str">
        <f t="shared" si="15"/>
        <v>项</v>
      </c>
    </row>
    <row r="134" s="304" customFormat="1" ht="18.75" spans="1:7">
      <c r="A134" s="330" t="s">
        <v>1433</v>
      </c>
      <c r="B134" s="331" t="s">
        <v>1434</v>
      </c>
      <c r="C134" s="332">
        <f>VLOOKUP(A134,'2-2曲靖经开区政府性基金预算支出情况表'!A128:C378,3,0)</f>
        <v>0</v>
      </c>
      <c r="D134" s="332">
        <f>VLOOKUP(A134,'2-2曲靖经开区政府性基金预算支出情况表'!A128:D378,4,0)</f>
        <v>0</v>
      </c>
      <c r="E134" s="333" t="str">
        <f>IF(C134&gt;0,D134/C134-1,IF(C134&lt;0,-(D134/C134-1),""))</f>
        <v/>
      </c>
      <c r="F134" s="328" t="str">
        <f t="shared" si="14"/>
        <v>否</v>
      </c>
      <c r="G134" s="311" t="str">
        <f t="shared" si="15"/>
        <v>项</v>
      </c>
    </row>
    <row r="135" s="304" customFormat="1" ht="18.75" spans="1:7">
      <c r="A135" s="330" t="s">
        <v>1435</v>
      </c>
      <c r="B135" s="331" t="s">
        <v>1436</v>
      </c>
      <c r="C135" s="332">
        <f>VLOOKUP(A135,'2-2曲靖经开区政府性基金预算支出情况表'!A129:C379,3,0)</f>
        <v>0</v>
      </c>
      <c r="D135" s="332">
        <f>VLOOKUP(A135,'2-2曲靖经开区政府性基金预算支出情况表'!A129:D379,4,0)</f>
        <v>0</v>
      </c>
      <c r="E135" s="333" t="str">
        <f>IF(C135&gt;0,D135/C135-1,IF(C135&lt;0,-(D135/C135-1),""))</f>
        <v/>
      </c>
      <c r="F135" s="328" t="str">
        <f t="shared" si="14"/>
        <v>否</v>
      </c>
      <c r="G135" s="311" t="str">
        <f t="shared" si="15"/>
        <v>项</v>
      </c>
    </row>
    <row r="136" s="304" customFormat="1" ht="37.5" spans="1:7">
      <c r="A136" s="330" t="s">
        <v>1437</v>
      </c>
      <c r="B136" s="331" t="s">
        <v>1438</v>
      </c>
      <c r="C136" s="332">
        <f>VLOOKUP(A136,'2-2曲靖经开区政府性基金预算支出情况表'!A130:C380,3,0)</f>
        <v>0</v>
      </c>
      <c r="D136" s="332">
        <f>VLOOKUP(A136,'2-2曲靖经开区政府性基金预算支出情况表'!A130:D380,4,0)</f>
        <v>0</v>
      </c>
      <c r="E136" s="333" t="str">
        <f>IF(C136&gt;0,D136/C136-1,IF(C136&lt;0,-(D136/C136-1),""))</f>
        <v/>
      </c>
      <c r="F136" s="328" t="str">
        <f t="shared" si="14"/>
        <v>否</v>
      </c>
      <c r="G136" s="311" t="str">
        <f t="shared" si="15"/>
        <v>项</v>
      </c>
    </row>
    <row r="137" s="304" customFormat="1" ht="18.75" spans="1:7">
      <c r="A137" s="324" t="s">
        <v>1439</v>
      </c>
      <c r="B137" s="325" t="s">
        <v>1440</v>
      </c>
      <c r="C137" s="326">
        <f>VLOOKUP(A137,'2-2曲靖经开区政府性基金预算支出情况表'!A131:C381,3,0)</f>
        <v>0</v>
      </c>
      <c r="D137" s="326">
        <f>VLOOKUP(A137,'2-2曲靖经开区政府性基金预算支出情况表'!A131:D381,4,0)</f>
        <v>0</v>
      </c>
      <c r="E137" s="327"/>
      <c r="F137" s="328" t="str">
        <f t="shared" si="14"/>
        <v>否</v>
      </c>
      <c r="G137" s="311" t="str">
        <f t="shared" si="15"/>
        <v>款</v>
      </c>
    </row>
    <row r="138" s="304" customFormat="1" ht="18.75" spans="1:7">
      <c r="A138" s="330" t="s">
        <v>1441</v>
      </c>
      <c r="B138" s="331" t="s">
        <v>1436</v>
      </c>
      <c r="C138" s="332">
        <f>VLOOKUP(A138,'2-2曲靖经开区政府性基金预算支出情况表'!A132:C382,3,0)</f>
        <v>0</v>
      </c>
      <c r="D138" s="332">
        <f>VLOOKUP(A138,'2-2曲靖经开区政府性基金预算支出情况表'!A132:D382,4,0)</f>
        <v>0</v>
      </c>
      <c r="E138" s="333" t="str">
        <f>IF(C138&gt;0,D138/C138-1,IF(C138&lt;0,-(D138/C138-1),""))</f>
        <v/>
      </c>
      <c r="F138" s="328" t="str">
        <f t="shared" si="14"/>
        <v>否</v>
      </c>
      <c r="G138" s="311" t="str">
        <f t="shared" si="15"/>
        <v>项</v>
      </c>
    </row>
    <row r="139" s="304" customFormat="1" ht="18.75" spans="1:7">
      <c r="A139" s="330" t="s">
        <v>1442</v>
      </c>
      <c r="B139" s="331" t="s">
        <v>1443</v>
      </c>
      <c r="C139" s="332">
        <f>VLOOKUP(A139,'2-2曲靖经开区政府性基金预算支出情况表'!A133:C383,3,0)</f>
        <v>0</v>
      </c>
      <c r="D139" s="332">
        <f>VLOOKUP(A139,'2-2曲靖经开区政府性基金预算支出情况表'!A133:D383,4,0)</f>
        <v>0</v>
      </c>
      <c r="E139" s="333" t="str">
        <f>IF(C139&gt;0,D139/C139-1,IF(C139&lt;0,-(D139/C139-1),""))</f>
        <v/>
      </c>
      <c r="F139" s="328" t="str">
        <f t="shared" si="14"/>
        <v>否</v>
      </c>
      <c r="G139" s="311" t="str">
        <f t="shared" si="15"/>
        <v>项</v>
      </c>
    </row>
    <row r="140" s="304" customFormat="1" ht="18.75" spans="1:7">
      <c r="A140" s="330" t="s">
        <v>1444</v>
      </c>
      <c r="B140" s="331" t="s">
        <v>1445</v>
      </c>
      <c r="C140" s="332">
        <f>VLOOKUP(A140,'2-2曲靖经开区政府性基金预算支出情况表'!A134:C384,3,0)</f>
        <v>0</v>
      </c>
      <c r="D140" s="332">
        <f>VLOOKUP(A140,'2-2曲靖经开区政府性基金预算支出情况表'!A134:D384,4,0)</f>
        <v>0</v>
      </c>
      <c r="E140" s="333" t="str">
        <f>IF(C140&gt;0,D140/C140-1,IF(C140&lt;0,-(D140/C140-1),""))</f>
        <v/>
      </c>
      <c r="F140" s="328" t="str">
        <f t="shared" si="14"/>
        <v>否</v>
      </c>
      <c r="G140" s="311" t="str">
        <f t="shared" si="15"/>
        <v>项</v>
      </c>
    </row>
    <row r="141" s="304" customFormat="1" ht="18.75" spans="1:7">
      <c r="A141" s="330" t="s">
        <v>1446</v>
      </c>
      <c r="B141" s="329" t="s">
        <v>1447</v>
      </c>
      <c r="C141" s="334">
        <f>VLOOKUP(A141,'2-2曲靖经开区政府性基金预算支出情况表'!A135:C385,3,0)</f>
        <v>0</v>
      </c>
      <c r="D141" s="334">
        <f>VLOOKUP(A141,'2-2曲靖经开区政府性基金预算支出情况表'!A135:D385,4,0)</f>
        <v>0</v>
      </c>
      <c r="E141" s="335"/>
      <c r="F141" s="328" t="str">
        <f t="shared" ref="F141:F204" si="16">IF(LEN(A141)=3,"是",IF(B141&lt;&gt;"",IF(SUM(C141:D141)&lt;&gt;0,"是","否"),"是"))</f>
        <v>否</v>
      </c>
      <c r="G141" s="311" t="str">
        <f t="shared" ref="G141:G204" si="17">IF(LEN(A141)=3,"类",IF(LEN(A141)=5,"款","项"))</f>
        <v>项</v>
      </c>
    </row>
    <row r="142" s="304" customFormat="1" ht="18.75" spans="1:7">
      <c r="A142" s="324" t="s">
        <v>1448</v>
      </c>
      <c r="B142" s="325" t="s">
        <v>1449</v>
      </c>
      <c r="C142" s="326">
        <f>VLOOKUP(A142,'2-2曲靖经开区政府性基金预算支出情况表'!A136:C386,3,0)</f>
        <v>0</v>
      </c>
      <c r="D142" s="326">
        <f>VLOOKUP(A142,'2-2曲靖经开区政府性基金预算支出情况表'!A136:D386,4,0)</f>
        <v>0</v>
      </c>
      <c r="E142" s="327"/>
      <c r="F142" s="328" t="str">
        <f t="shared" si="16"/>
        <v>否</v>
      </c>
      <c r="G142" s="311" t="str">
        <f t="shared" si="17"/>
        <v>款</v>
      </c>
    </row>
    <row r="143" s="304" customFormat="1" ht="18.75" spans="1:7">
      <c r="A143" s="330" t="s">
        <v>1450</v>
      </c>
      <c r="B143" s="331" t="s">
        <v>1451</v>
      </c>
      <c r="C143" s="332">
        <f>VLOOKUP(A143,'2-2曲靖经开区政府性基金预算支出情况表'!A137:C387,3,0)</f>
        <v>0</v>
      </c>
      <c r="D143" s="332">
        <f>VLOOKUP(A143,'2-2曲靖经开区政府性基金预算支出情况表'!A137:D387,4,0)</f>
        <v>0</v>
      </c>
      <c r="E143" s="333" t="str">
        <f t="shared" ref="E141:E204" si="18">IF(C143&gt;0,D143/C143-1,IF(C143&lt;0,-(D143/C143-1),""))</f>
        <v/>
      </c>
      <c r="F143" s="328" t="str">
        <f t="shared" si="16"/>
        <v>否</v>
      </c>
      <c r="G143" s="311" t="str">
        <f t="shared" si="17"/>
        <v>项</v>
      </c>
    </row>
    <row r="144" s="304" customFormat="1" ht="18.75" spans="1:7">
      <c r="A144" s="330" t="s">
        <v>1452</v>
      </c>
      <c r="B144" s="329" t="s">
        <v>1453</v>
      </c>
      <c r="C144" s="334">
        <f>VLOOKUP(A144,'2-2曲靖经开区政府性基金预算支出情况表'!A138:C388,3,0)</f>
        <v>0</v>
      </c>
      <c r="D144" s="334">
        <f>VLOOKUP(A144,'2-2曲靖经开区政府性基金预算支出情况表'!A138:D388,4,0)</f>
        <v>0</v>
      </c>
      <c r="E144" s="335"/>
      <c r="F144" s="328" t="str">
        <f t="shared" si="16"/>
        <v>否</v>
      </c>
      <c r="G144" s="311" t="str">
        <f t="shared" si="17"/>
        <v>项</v>
      </c>
    </row>
    <row r="145" s="304" customFormat="1" ht="18.75" spans="1:7">
      <c r="A145" s="330" t="s">
        <v>1454</v>
      </c>
      <c r="B145" s="329" t="s">
        <v>1455</v>
      </c>
      <c r="C145" s="334">
        <f>VLOOKUP(A145,'2-2曲靖经开区政府性基金预算支出情况表'!A139:C389,3,0)</f>
        <v>0</v>
      </c>
      <c r="D145" s="334">
        <f>VLOOKUP(A145,'2-2曲靖经开区政府性基金预算支出情况表'!A139:D389,4,0)</f>
        <v>0</v>
      </c>
      <c r="E145" s="335"/>
      <c r="F145" s="328" t="str">
        <f t="shared" si="16"/>
        <v>否</v>
      </c>
      <c r="G145" s="311" t="str">
        <f t="shared" si="17"/>
        <v>项</v>
      </c>
    </row>
    <row r="146" s="304" customFormat="1" ht="18.75" spans="1:7">
      <c r="A146" s="330" t="s">
        <v>1456</v>
      </c>
      <c r="B146" s="331" t="s">
        <v>1457</v>
      </c>
      <c r="C146" s="332">
        <f>VLOOKUP(A146,'2-2曲靖经开区政府性基金预算支出情况表'!A140:C390,3,0)</f>
        <v>0</v>
      </c>
      <c r="D146" s="332">
        <f>VLOOKUP(A146,'2-2曲靖经开区政府性基金预算支出情况表'!A140:D390,4,0)</f>
        <v>0</v>
      </c>
      <c r="E146" s="333" t="str">
        <f t="shared" si="18"/>
        <v/>
      </c>
      <c r="F146" s="328" t="str">
        <f t="shared" si="16"/>
        <v>否</v>
      </c>
      <c r="G146" s="311" t="str">
        <f t="shared" si="17"/>
        <v>项</v>
      </c>
    </row>
    <row r="147" s="304" customFormat="1" ht="18.75" spans="1:7">
      <c r="A147" s="324" t="s">
        <v>1458</v>
      </c>
      <c r="B147" s="336" t="s">
        <v>1459</v>
      </c>
      <c r="C147" s="337">
        <f>VLOOKUP(A147,'2-2曲靖经开区政府性基金预算支出情况表'!A141:C391,3,0)</f>
        <v>0</v>
      </c>
      <c r="D147" s="337">
        <f>VLOOKUP(A147,'2-2曲靖经开区政府性基金预算支出情况表'!A141:D391,4,0)</f>
        <v>0</v>
      </c>
      <c r="E147" s="338" t="str">
        <f t="shared" si="18"/>
        <v/>
      </c>
      <c r="F147" s="328" t="str">
        <f t="shared" si="16"/>
        <v>否</v>
      </c>
      <c r="G147" s="311" t="str">
        <f t="shared" si="17"/>
        <v>款</v>
      </c>
    </row>
    <row r="148" s="304" customFormat="1" ht="18.75" spans="1:7">
      <c r="A148" s="330" t="s">
        <v>1460</v>
      </c>
      <c r="B148" s="331" t="s">
        <v>1461</v>
      </c>
      <c r="C148" s="332">
        <f>VLOOKUP(A148,'2-2曲靖经开区政府性基金预算支出情况表'!A142:C392,3,0)</f>
        <v>0</v>
      </c>
      <c r="D148" s="332">
        <f>VLOOKUP(A148,'2-2曲靖经开区政府性基金预算支出情况表'!A142:D392,4,0)</f>
        <v>0</v>
      </c>
      <c r="E148" s="333" t="str">
        <f t="shared" si="18"/>
        <v/>
      </c>
      <c r="F148" s="328" t="str">
        <f t="shared" si="16"/>
        <v>否</v>
      </c>
      <c r="G148" s="311" t="str">
        <f t="shared" si="17"/>
        <v>项</v>
      </c>
    </row>
    <row r="149" s="304" customFormat="1" ht="18.75" spans="1:7">
      <c r="A149" s="330" t="s">
        <v>1462</v>
      </c>
      <c r="B149" s="331" t="s">
        <v>1463</v>
      </c>
      <c r="C149" s="332">
        <f>VLOOKUP(A149,'2-2曲靖经开区政府性基金预算支出情况表'!A143:C393,3,0)</f>
        <v>0</v>
      </c>
      <c r="D149" s="332">
        <f>VLOOKUP(A149,'2-2曲靖经开区政府性基金预算支出情况表'!A143:D393,4,0)</f>
        <v>0</v>
      </c>
      <c r="E149" s="333" t="str">
        <f t="shared" si="18"/>
        <v/>
      </c>
      <c r="F149" s="328" t="str">
        <f t="shared" si="16"/>
        <v>否</v>
      </c>
      <c r="G149" s="311" t="str">
        <f t="shared" si="17"/>
        <v>项</v>
      </c>
    </row>
    <row r="150" s="304" customFormat="1" ht="18.75" spans="1:7">
      <c r="A150" s="330" t="s">
        <v>1464</v>
      </c>
      <c r="B150" s="331" t="s">
        <v>1465</v>
      </c>
      <c r="C150" s="332">
        <f>VLOOKUP(A150,'2-2曲靖经开区政府性基金预算支出情况表'!A144:C394,3,0)</f>
        <v>0</v>
      </c>
      <c r="D150" s="332">
        <f>VLOOKUP(A150,'2-2曲靖经开区政府性基金预算支出情况表'!A144:D394,4,0)</f>
        <v>0</v>
      </c>
      <c r="E150" s="333" t="str">
        <f t="shared" si="18"/>
        <v/>
      </c>
      <c r="F150" s="328" t="str">
        <f t="shared" si="16"/>
        <v>否</v>
      </c>
      <c r="G150" s="311" t="str">
        <f t="shared" si="17"/>
        <v>项</v>
      </c>
    </row>
    <row r="151" s="304" customFormat="1" ht="18.75" spans="1:7">
      <c r="A151" s="330" t="s">
        <v>1466</v>
      </c>
      <c r="B151" s="331" t="s">
        <v>1467</v>
      </c>
      <c r="C151" s="332">
        <f>VLOOKUP(A151,'2-2曲靖经开区政府性基金预算支出情况表'!A145:C395,3,0)</f>
        <v>0</v>
      </c>
      <c r="D151" s="332">
        <f>VLOOKUP(A151,'2-2曲靖经开区政府性基金预算支出情况表'!A145:D395,4,0)</f>
        <v>0</v>
      </c>
      <c r="E151" s="333" t="str">
        <f t="shared" si="18"/>
        <v/>
      </c>
      <c r="F151" s="328" t="str">
        <f t="shared" si="16"/>
        <v>否</v>
      </c>
      <c r="G151" s="311" t="str">
        <f t="shared" si="17"/>
        <v>项</v>
      </c>
    </row>
    <row r="152" s="304" customFormat="1" ht="18.75" spans="1:7">
      <c r="A152" s="330" t="s">
        <v>1468</v>
      </c>
      <c r="B152" s="331" t="s">
        <v>1469</v>
      </c>
      <c r="C152" s="332">
        <f>VLOOKUP(A152,'2-2曲靖经开区政府性基金预算支出情况表'!A146:C396,3,0)</f>
        <v>0</v>
      </c>
      <c r="D152" s="332">
        <f>VLOOKUP(A152,'2-2曲靖经开区政府性基金预算支出情况表'!A146:D396,4,0)</f>
        <v>0</v>
      </c>
      <c r="E152" s="333" t="str">
        <f t="shared" si="18"/>
        <v/>
      </c>
      <c r="F152" s="328" t="str">
        <f t="shared" si="16"/>
        <v>否</v>
      </c>
      <c r="G152" s="311" t="str">
        <f t="shared" si="17"/>
        <v>项</v>
      </c>
    </row>
    <row r="153" s="304" customFormat="1" ht="18.75" spans="1:7">
      <c r="A153" s="330" t="s">
        <v>1470</v>
      </c>
      <c r="B153" s="331" t="s">
        <v>1471</v>
      </c>
      <c r="C153" s="332">
        <f>VLOOKUP(A153,'2-2曲靖经开区政府性基金预算支出情况表'!A147:C397,3,0)</f>
        <v>0</v>
      </c>
      <c r="D153" s="332">
        <f>VLOOKUP(A153,'2-2曲靖经开区政府性基金预算支出情况表'!A147:D397,4,0)</f>
        <v>0</v>
      </c>
      <c r="E153" s="333" t="str">
        <f t="shared" si="18"/>
        <v/>
      </c>
      <c r="F153" s="328" t="str">
        <f t="shared" si="16"/>
        <v>否</v>
      </c>
      <c r="G153" s="311" t="str">
        <f t="shared" si="17"/>
        <v>项</v>
      </c>
    </row>
    <row r="154" s="304" customFormat="1" ht="18.75" spans="1:7">
      <c r="A154" s="330" t="s">
        <v>1472</v>
      </c>
      <c r="B154" s="331" t="s">
        <v>1473</v>
      </c>
      <c r="C154" s="332">
        <f>VLOOKUP(A154,'2-2曲靖经开区政府性基金预算支出情况表'!A148:C398,3,0)</f>
        <v>0</v>
      </c>
      <c r="D154" s="332">
        <f>VLOOKUP(A154,'2-2曲靖经开区政府性基金预算支出情况表'!A148:D398,4,0)</f>
        <v>0</v>
      </c>
      <c r="E154" s="333" t="str">
        <f t="shared" si="18"/>
        <v/>
      </c>
      <c r="F154" s="328" t="str">
        <f t="shared" si="16"/>
        <v>否</v>
      </c>
      <c r="G154" s="311" t="str">
        <f t="shared" si="17"/>
        <v>项</v>
      </c>
    </row>
    <row r="155" s="304" customFormat="1" ht="18.75" spans="1:7">
      <c r="A155" s="330" t="s">
        <v>1474</v>
      </c>
      <c r="B155" s="331" t="s">
        <v>1475</v>
      </c>
      <c r="C155" s="332">
        <f>VLOOKUP(A155,'2-2曲靖经开区政府性基金预算支出情况表'!A149:C399,3,0)</f>
        <v>0</v>
      </c>
      <c r="D155" s="332">
        <f>VLOOKUP(A155,'2-2曲靖经开区政府性基金预算支出情况表'!A149:D399,4,0)</f>
        <v>0</v>
      </c>
      <c r="E155" s="333" t="str">
        <f t="shared" si="18"/>
        <v/>
      </c>
      <c r="F155" s="328" t="str">
        <f t="shared" si="16"/>
        <v>否</v>
      </c>
      <c r="G155" s="311" t="str">
        <f t="shared" si="17"/>
        <v>项</v>
      </c>
    </row>
    <row r="156" s="304" customFormat="1" ht="18.75" spans="1:7">
      <c r="A156" s="324" t="s">
        <v>1476</v>
      </c>
      <c r="B156" s="336" t="s">
        <v>1477</v>
      </c>
      <c r="C156" s="337">
        <f>VLOOKUP(A156,'2-2曲靖经开区政府性基金预算支出情况表'!A150:C400,3,0)</f>
        <v>0</v>
      </c>
      <c r="D156" s="337">
        <f>VLOOKUP(A156,'2-2曲靖经开区政府性基金预算支出情况表'!A150:D400,4,0)</f>
        <v>0</v>
      </c>
      <c r="E156" s="338" t="str">
        <f t="shared" si="18"/>
        <v/>
      </c>
      <c r="F156" s="328" t="str">
        <f t="shared" si="16"/>
        <v>否</v>
      </c>
      <c r="G156" s="311" t="str">
        <f t="shared" si="17"/>
        <v>款</v>
      </c>
    </row>
    <row r="157" s="304" customFormat="1" ht="18.75" spans="1:7">
      <c r="A157" s="330" t="s">
        <v>1478</v>
      </c>
      <c r="B157" s="331" t="s">
        <v>1479</v>
      </c>
      <c r="C157" s="332">
        <f>VLOOKUP(A157,'2-2曲靖经开区政府性基金预算支出情况表'!A151:C401,3,0)</f>
        <v>0</v>
      </c>
      <c r="D157" s="332">
        <f>VLOOKUP(A157,'2-2曲靖经开区政府性基金预算支出情况表'!A151:D401,4,0)</f>
        <v>0</v>
      </c>
      <c r="E157" s="333" t="str">
        <f t="shared" si="18"/>
        <v/>
      </c>
      <c r="F157" s="328" t="str">
        <f t="shared" si="16"/>
        <v>否</v>
      </c>
      <c r="G157" s="311" t="str">
        <f t="shared" si="17"/>
        <v>项</v>
      </c>
    </row>
    <row r="158" s="304" customFormat="1" ht="18.75" spans="1:7">
      <c r="A158" s="330" t="s">
        <v>1480</v>
      </c>
      <c r="B158" s="331" t="s">
        <v>1481</v>
      </c>
      <c r="C158" s="332">
        <f>VLOOKUP(A158,'2-2曲靖经开区政府性基金预算支出情况表'!A152:C402,3,0)</f>
        <v>0</v>
      </c>
      <c r="D158" s="332">
        <f>VLOOKUP(A158,'2-2曲靖经开区政府性基金预算支出情况表'!A152:D402,4,0)</f>
        <v>0</v>
      </c>
      <c r="E158" s="333" t="str">
        <f t="shared" si="18"/>
        <v/>
      </c>
      <c r="F158" s="328" t="str">
        <f t="shared" si="16"/>
        <v>否</v>
      </c>
      <c r="G158" s="311" t="str">
        <f t="shared" si="17"/>
        <v>项</v>
      </c>
    </row>
    <row r="159" s="304" customFormat="1" ht="18.75" spans="1:7">
      <c r="A159" s="330" t="s">
        <v>1482</v>
      </c>
      <c r="B159" s="331" t="s">
        <v>1483</v>
      </c>
      <c r="C159" s="332">
        <f>VLOOKUP(A159,'2-2曲靖经开区政府性基金预算支出情况表'!A153:C403,3,0)</f>
        <v>0</v>
      </c>
      <c r="D159" s="332">
        <f>VLOOKUP(A159,'2-2曲靖经开区政府性基金预算支出情况表'!A153:D403,4,0)</f>
        <v>0</v>
      </c>
      <c r="E159" s="333" t="str">
        <f t="shared" si="18"/>
        <v/>
      </c>
      <c r="F159" s="328" t="str">
        <f t="shared" si="16"/>
        <v>否</v>
      </c>
      <c r="G159" s="311" t="str">
        <f t="shared" si="17"/>
        <v>项</v>
      </c>
    </row>
    <row r="160" s="304" customFormat="1" ht="18.75" spans="1:7">
      <c r="A160" s="330" t="s">
        <v>1484</v>
      </c>
      <c r="B160" s="331" t="s">
        <v>1485</v>
      </c>
      <c r="C160" s="332">
        <f>VLOOKUP(A160,'2-2曲靖经开区政府性基金预算支出情况表'!A154:C404,3,0)</f>
        <v>0</v>
      </c>
      <c r="D160" s="332">
        <f>VLOOKUP(A160,'2-2曲靖经开区政府性基金预算支出情况表'!A154:D404,4,0)</f>
        <v>0</v>
      </c>
      <c r="E160" s="333" t="str">
        <f t="shared" si="18"/>
        <v/>
      </c>
      <c r="F160" s="328" t="str">
        <f t="shared" si="16"/>
        <v>否</v>
      </c>
      <c r="G160" s="311" t="str">
        <f t="shared" si="17"/>
        <v>项</v>
      </c>
    </row>
    <row r="161" s="304" customFormat="1" ht="18.75" spans="1:7">
      <c r="A161" s="330" t="s">
        <v>1486</v>
      </c>
      <c r="B161" s="331" t="s">
        <v>1487</v>
      </c>
      <c r="C161" s="332">
        <f>VLOOKUP(A161,'2-2曲靖经开区政府性基金预算支出情况表'!A155:C405,3,0)</f>
        <v>0</v>
      </c>
      <c r="D161" s="332">
        <f>VLOOKUP(A161,'2-2曲靖经开区政府性基金预算支出情况表'!A155:D405,4,0)</f>
        <v>0</v>
      </c>
      <c r="E161" s="333" t="str">
        <f t="shared" si="18"/>
        <v/>
      </c>
      <c r="F161" s="328" t="str">
        <f t="shared" si="16"/>
        <v>否</v>
      </c>
      <c r="G161" s="311" t="str">
        <f t="shared" si="17"/>
        <v>项</v>
      </c>
    </row>
    <row r="162" s="304" customFormat="1" ht="18.75" spans="1:7">
      <c r="A162" s="330" t="s">
        <v>1488</v>
      </c>
      <c r="B162" s="331" t="s">
        <v>1489</v>
      </c>
      <c r="C162" s="332">
        <f>VLOOKUP(A162,'2-2曲靖经开区政府性基金预算支出情况表'!A156:C406,3,0)</f>
        <v>0</v>
      </c>
      <c r="D162" s="332">
        <f>VLOOKUP(A162,'2-2曲靖经开区政府性基金预算支出情况表'!A156:D406,4,0)</f>
        <v>0</v>
      </c>
      <c r="E162" s="333" t="str">
        <f t="shared" si="18"/>
        <v/>
      </c>
      <c r="F162" s="328" t="str">
        <f t="shared" si="16"/>
        <v>否</v>
      </c>
      <c r="G162" s="311" t="str">
        <f t="shared" si="17"/>
        <v>项</v>
      </c>
    </row>
    <row r="163" s="304" customFormat="1" ht="18.75" spans="1:7">
      <c r="A163" s="324" t="s">
        <v>1490</v>
      </c>
      <c r="B163" s="325" t="s">
        <v>1491</v>
      </c>
      <c r="C163" s="326">
        <f>VLOOKUP(A163,'2-2曲靖经开区政府性基金预算支出情况表'!A157:C407,3,0)</f>
        <v>0</v>
      </c>
      <c r="D163" s="326">
        <f>VLOOKUP(A163,'2-2曲靖经开区政府性基金预算支出情况表'!A157:D407,4,0)</f>
        <v>0</v>
      </c>
      <c r="E163" s="327"/>
      <c r="F163" s="328" t="str">
        <f t="shared" si="16"/>
        <v>否</v>
      </c>
      <c r="G163" s="311" t="str">
        <f t="shared" si="17"/>
        <v>款</v>
      </c>
    </row>
    <row r="164" s="304" customFormat="1" ht="18.75" spans="1:7">
      <c r="A164" s="330" t="s">
        <v>1492</v>
      </c>
      <c r="B164" s="329" t="s">
        <v>1493</v>
      </c>
      <c r="C164" s="334">
        <f>VLOOKUP(A164,'2-2曲靖经开区政府性基金预算支出情况表'!A158:C408,3,0)</f>
        <v>0</v>
      </c>
      <c r="D164" s="334">
        <f>VLOOKUP(A164,'2-2曲靖经开区政府性基金预算支出情况表'!A158:D408,4,0)</f>
        <v>0</v>
      </c>
      <c r="E164" s="335"/>
      <c r="F164" s="328" t="str">
        <f t="shared" si="16"/>
        <v>否</v>
      </c>
      <c r="G164" s="311" t="str">
        <f t="shared" si="17"/>
        <v>项</v>
      </c>
    </row>
    <row r="165" s="304" customFormat="1" ht="18.75" spans="1:7">
      <c r="A165" s="330" t="s">
        <v>1494</v>
      </c>
      <c r="B165" s="331" t="s">
        <v>1495</v>
      </c>
      <c r="C165" s="332">
        <f>VLOOKUP(A165,'2-2曲靖经开区政府性基金预算支出情况表'!A159:C409,3,0)</f>
        <v>0</v>
      </c>
      <c r="D165" s="332">
        <f>VLOOKUP(A165,'2-2曲靖经开区政府性基金预算支出情况表'!A159:D409,4,0)</f>
        <v>0</v>
      </c>
      <c r="E165" s="333" t="str">
        <f t="shared" si="18"/>
        <v/>
      </c>
      <c r="F165" s="328" t="str">
        <f t="shared" si="16"/>
        <v>否</v>
      </c>
      <c r="G165" s="311" t="str">
        <f t="shared" si="17"/>
        <v>项</v>
      </c>
    </row>
    <row r="166" s="304" customFormat="1" ht="18.75" spans="1:7">
      <c r="A166" s="330" t="s">
        <v>1496</v>
      </c>
      <c r="B166" s="329" t="s">
        <v>1497</v>
      </c>
      <c r="C166" s="334">
        <f>VLOOKUP(A166,'2-2曲靖经开区政府性基金预算支出情况表'!A160:C410,3,0)</f>
        <v>0</v>
      </c>
      <c r="D166" s="334">
        <f>VLOOKUP(A166,'2-2曲靖经开区政府性基金预算支出情况表'!A160:D410,4,0)</f>
        <v>0</v>
      </c>
      <c r="E166" s="335"/>
      <c r="F166" s="328" t="str">
        <f t="shared" si="16"/>
        <v>否</v>
      </c>
      <c r="G166" s="311" t="str">
        <f t="shared" si="17"/>
        <v>项</v>
      </c>
    </row>
    <row r="167" s="304" customFormat="1" ht="18.75" spans="1:7">
      <c r="A167" s="330" t="s">
        <v>1498</v>
      </c>
      <c r="B167" s="329" t="s">
        <v>1499</v>
      </c>
      <c r="C167" s="334">
        <f>VLOOKUP(A167,'2-2曲靖经开区政府性基金预算支出情况表'!A161:C411,3,0)</f>
        <v>0</v>
      </c>
      <c r="D167" s="334">
        <f>VLOOKUP(A167,'2-2曲靖经开区政府性基金预算支出情况表'!A161:D411,4,0)</f>
        <v>0</v>
      </c>
      <c r="E167" s="335"/>
      <c r="F167" s="328" t="str">
        <f t="shared" si="16"/>
        <v>否</v>
      </c>
      <c r="G167" s="311" t="str">
        <f t="shared" si="17"/>
        <v>项</v>
      </c>
    </row>
    <row r="168" s="304" customFormat="1" ht="18.75" spans="1:7">
      <c r="A168" s="330" t="s">
        <v>1500</v>
      </c>
      <c r="B168" s="331" t="s">
        <v>1501</v>
      </c>
      <c r="C168" s="332">
        <f>VLOOKUP(A168,'2-2曲靖经开区政府性基金预算支出情况表'!A162:C412,3,0)</f>
        <v>0</v>
      </c>
      <c r="D168" s="332">
        <f>VLOOKUP(A168,'2-2曲靖经开区政府性基金预算支出情况表'!A162:D412,4,0)</f>
        <v>0</v>
      </c>
      <c r="E168" s="333" t="str">
        <f t="shared" si="18"/>
        <v/>
      </c>
      <c r="F168" s="328" t="str">
        <f t="shared" si="16"/>
        <v>否</v>
      </c>
      <c r="G168" s="311" t="str">
        <f t="shared" si="17"/>
        <v>项</v>
      </c>
    </row>
    <row r="169" s="304" customFormat="1" ht="18.75" spans="1:7">
      <c r="A169" s="330" t="s">
        <v>1502</v>
      </c>
      <c r="B169" s="331" t="s">
        <v>1503</v>
      </c>
      <c r="C169" s="332">
        <f>VLOOKUP(A169,'2-2曲靖经开区政府性基金预算支出情况表'!A163:C413,3,0)</f>
        <v>0</v>
      </c>
      <c r="D169" s="332">
        <f>VLOOKUP(A169,'2-2曲靖经开区政府性基金预算支出情况表'!A163:D413,4,0)</f>
        <v>0</v>
      </c>
      <c r="E169" s="333" t="str">
        <f t="shared" si="18"/>
        <v/>
      </c>
      <c r="F169" s="328" t="str">
        <f t="shared" si="16"/>
        <v>否</v>
      </c>
      <c r="G169" s="311" t="str">
        <f t="shared" si="17"/>
        <v>项</v>
      </c>
    </row>
    <row r="170" s="304" customFormat="1" ht="18.75" spans="1:7">
      <c r="A170" s="330" t="s">
        <v>1504</v>
      </c>
      <c r="B170" s="331" t="s">
        <v>1505</v>
      </c>
      <c r="C170" s="332">
        <f>VLOOKUP(A170,'2-2曲靖经开区政府性基金预算支出情况表'!A164:C414,3,0)</f>
        <v>0</v>
      </c>
      <c r="D170" s="332">
        <f>VLOOKUP(A170,'2-2曲靖经开区政府性基金预算支出情况表'!A164:D414,4,0)</f>
        <v>0</v>
      </c>
      <c r="E170" s="333" t="str">
        <f t="shared" si="18"/>
        <v/>
      </c>
      <c r="F170" s="328" t="str">
        <f t="shared" si="16"/>
        <v>否</v>
      </c>
      <c r="G170" s="311" t="str">
        <f t="shared" si="17"/>
        <v>项</v>
      </c>
    </row>
    <row r="171" s="304" customFormat="1" ht="18.75" spans="1:7">
      <c r="A171" s="330" t="s">
        <v>1506</v>
      </c>
      <c r="B171" s="331" t="s">
        <v>1507</v>
      </c>
      <c r="C171" s="332">
        <f>VLOOKUP(A171,'2-2曲靖经开区政府性基金预算支出情况表'!A165:C415,3,0)</f>
        <v>0</v>
      </c>
      <c r="D171" s="332">
        <f>VLOOKUP(A171,'2-2曲靖经开区政府性基金预算支出情况表'!A165:D415,4,0)</f>
        <v>0</v>
      </c>
      <c r="E171" s="333" t="str">
        <f t="shared" si="18"/>
        <v/>
      </c>
      <c r="F171" s="328" t="str">
        <f t="shared" si="16"/>
        <v>否</v>
      </c>
      <c r="G171" s="311" t="str">
        <f t="shared" si="17"/>
        <v>项</v>
      </c>
    </row>
    <row r="172" s="304" customFormat="1" ht="37.5" spans="1:7">
      <c r="A172" s="324" t="s">
        <v>1508</v>
      </c>
      <c r="B172" s="336" t="s">
        <v>1509</v>
      </c>
      <c r="C172" s="337">
        <f>VLOOKUP(A172,'2-2曲靖经开区政府性基金预算支出情况表'!A166:C416,3,0)</f>
        <v>0</v>
      </c>
      <c r="D172" s="337">
        <f>VLOOKUP(A172,'2-2曲靖经开区政府性基金预算支出情况表'!A166:D416,4,0)</f>
        <v>0</v>
      </c>
      <c r="E172" s="338" t="str">
        <f t="shared" si="18"/>
        <v/>
      </c>
      <c r="F172" s="328" t="str">
        <f t="shared" si="16"/>
        <v>否</v>
      </c>
      <c r="G172" s="311" t="str">
        <f t="shared" si="17"/>
        <v>款</v>
      </c>
    </row>
    <row r="173" s="304" customFormat="1" ht="18.75" spans="1:7">
      <c r="A173" s="330" t="s">
        <v>1510</v>
      </c>
      <c r="B173" s="331" t="s">
        <v>1432</v>
      </c>
      <c r="C173" s="332">
        <f>VLOOKUP(A173,'2-2曲靖经开区政府性基金预算支出情况表'!A167:C417,3,0)</f>
        <v>0</v>
      </c>
      <c r="D173" s="332">
        <f>VLOOKUP(A173,'2-2曲靖经开区政府性基金预算支出情况表'!A167:D417,4,0)</f>
        <v>0</v>
      </c>
      <c r="E173" s="333" t="str">
        <f t="shared" si="18"/>
        <v/>
      </c>
      <c r="F173" s="328" t="str">
        <f t="shared" si="16"/>
        <v>否</v>
      </c>
      <c r="G173" s="311" t="str">
        <f t="shared" si="17"/>
        <v>项</v>
      </c>
    </row>
    <row r="174" s="304" customFormat="1" ht="37.5" spans="1:7">
      <c r="A174" s="330" t="s">
        <v>1511</v>
      </c>
      <c r="B174" s="331" t="s">
        <v>1512</v>
      </c>
      <c r="C174" s="332">
        <f>VLOOKUP(A174,'2-2曲靖经开区政府性基金预算支出情况表'!A168:C418,3,0)</f>
        <v>0</v>
      </c>
      <c r="D174" s="332">
        <f>VLOOKUP(A174,'2-2曲靖经开区政府性基金预算支出情况表'!A168:D418,4,0)</f>
        <v>0</v>
      </c>
      <c r="E174" s="333" t="str">
        <f t="shared" si="18"/>
        <v/>
      </c>
      <c r="F174" s="328" t="str">
        <f t="shared" si="16"/>
        <v>否</v>
      </c>
      <c r="G174" s="311" t="str">
        <f t="shared" si="17"/>
        <v>项</v>
      </c>
    </row>
    <row r="175" s="304" customFormat="1" ht="18.75" spans="1:7">
      <c r="A175" s="324" t="s">
        <v>1513</v>
      </c>
      <c r="B175" s="336" t="s">
        <v>1514</v>
      </c>
      <c r="C175" s="337">
        <f>VLOOKUP(A175,'2-2曲靖经开区政府性基金预算支出情况表'!A169:C419,3,0)</f>
        <v>0</v>
      </c>
      <c r="D175" s="337">
        <f>VLOOKUP(A175,'2-2曲靖经开区政府性基金预算支出情况表'!A169:D419,4,0)</f>
        <v>0</v>
      </c>
      <c r="E175" s="338" t="str">
        <f t="shared" si="18"/>
        <v/>
      </c>
      <c r="F175" s="328" t="str">
        <f t="shared" si="16"/>
        <v>否</v>
      </c>
      <c r="G175" s="311" t="str">
        <f t="shared" si="17"/>
        <v>款</v>
      </c>
    </row>
    <row r="176" s="304" customFormat="1" ht="18.75" spans="1:7">
      <c r="A176" s="330" t="s">
        <v>1515</v>
      </c>
      <c r="B176" s="331" t="s">
        <v>1432</v>
      </c>
      <c r="C176" s="332">
        <f>VLOOKUP(A176,'2-2曲靖经开区政府性基金预算支出情况表'!A170:C420,3,0)</f>
        <v>0</v>
      </c>
      <c r="D176" s="332">
        <f>VLOOKUP(A176,'2-2曲靖经开区政府性基金预算支出情况表'!A170:D420,4,0)</f>
        <v>0</v>
      </c>
      <c r="E176" s="333" t="str">
        <f t="shared" si="18"/>
        <v/>
      </c>
      <c r="F176" s="328" t="str">
        <f t="shared" si="16"/>
        <v>否</v>
      </c>
      <c r="G176" s="311" t="str">
        <f t="shared" si="17"/>
        <v>项</v>
      </c>
    </row>
    <row r="177" s="304" customFormat="1" ht="37.5" spans="1:7">
      <c r="A177" s="330" t="s">
        <v>1516</v>
      </c>
      <c r="B177" s="331" t="s">
        <v>1517</v>
      </c>
      <c r="C177" s="332">
        <f>VLOOKUP(A177,'2-2曲靖经开区政府性基金预算支出情况表'!A171:C421,3,0)</f>
        <v>0</v>
      </c>
      <c r="D177" s="332">
        <f>VLOOKUP(A177,'2-2曲靖经开区政府性基金预算支出情况表'!A171:D421,4,0)</f>
        <v>0</v>
      </c>
      <c r="E177" s="333" t="str">
        <f t="shared" si="18"/>
        <v/>
      </c>
      <c r="F177" s="328" t="str">
        <f t="shared" si="16"/>
        <v>否</v>
      </c>
      <c r="G177" s="311" t="str">
        <f t="shared" si="17"/>
        <v>项</v>
      </c>
    </row>
    <row r="178" s="304" customFormat="1" ht="37.5" spans="1:7">
      <c r="A178" s="324" t="s">
        <v>1518</v>
      </c>
      <c r="B178" s="336" t="s">
        <v>1519</v>
      </c>
      <c r="C178" s="337">
        <f>VLOOKUP(A178,'2-2曲靖经开区政府性基金预算支出情况表'!A172:C422,3,0)</f>
        <v>0</v>
      </c>
      <c r="D178" s="337">
        <f>VLOOKUP(A178,'2-2曲靖经开区政府性基金预算支出情况表'!A172:D422,4,0)</f>
        <v>0</v>
      </c>
      <c r="E178" s="338" t="str">
        <f t="shared" si="18"/>
        <v/>
      </c>
      <c r="F178" s="328" t="str">
        <f t="shared" si="16"/>
        <v>否</v>
      </c>
      <c r="G178" s="311" t="str">
        <f t="shared" si="17"/>
        <v>款</v>
      </c>
    </row>
    <row r="179" s="304" customFormat="1" ht="37.5" spans="1:7">
      <c r="A179" s="324" t="s">
        <v>1520</v>
      </c>
      <c r="B179" s="336" t="s">
        <v>1521</v>
      </c>
      <c r="C179" s="337">
        <f>VLOOKUP(A179,'2-2曲靖经开区政府性基金预算支出情况表'!A173:C423,3,0)</f>
        <v>0</v>
      </c>
      <c r="D179" s="337">
        <f>VLOOKUP(A179,'2-2曲靖经开区政府性基金预算支出情况表'!A173:D423,4,0)</f>
        <v>0</v>
      </c>
      <c r="E179" s="338" t="str">
        <f t="shared" si="18"/>
        <v/>
      </c>
      <c r="F179" s="328" t="str">
        <f t="shared" si="16"/>
        <v>否</v>
      </c>
      <c r="G179" s="311" t="str">
        <f t="shared" si="17"/>
        <v>款</v>
      </c>
    </row>
    <row r="180" s="304" customFormat="1" ht="18.75" spans="1:7">
      <c r="A180" s="330" t="s">
        <v>1522</v>
      </c>
      <c r="B180" s="331" t="s">
        <v>1451</v>
      </c>
      <c r="C180" s="332">
        <f>VLOOKUP(A180,'2-2曲靖经开区政府性基金预算支出情况表'!A174:C424,3,0)</f>
        <v>0</v>
      </c>
      <c r="D180" s="332">
        <f>VLOOKUP(A180,'2-2曲靖经开区政府性基金预算支出情况表'!A174:D424,4,0)</f>
        <v>0</v>
      </c>
      <c r="E180" s="333" t="str">
        <f t="shared" si="18"/>
        <v/>
      </c>
      <c r="F180" s="328" t="str">
        <f t="shared" si="16"/>
        <v>否</v>
      </c>
      <c r="G180" s="311" t="str">
        <f t="shared" si="17"/>
        <v>项</v>
      </c>
    </row>
    <row r="181" s="304" customFormat="1" ht="18.75" spans="1:7">
      <c r="A181" s="330" t="s">
        <v>1523</v>
      </c>
      <c r="B181" s="331" t="s">
        <v>1455</v>
      </c>
      <c r="C181" s="332">
        <f>VLOOKUP(A181,'2-2曲靖经开区政府性基金预算支出情况表'!A175:C425,3,0)</f>
        <v>0</v>
      </c>
      <c r="D181" s="332">
        <f>VLOOKUP(A181,'2-2曲靖经开区政府性基金预算支出情况表'!A175:D425,4,0)</f>
        <v>0</v>
      </c>
      <c r="E181" s="333" t="str">
        <f t="shared" si="18"/>
        <v/>
      </c>
      <c r="F181" s="328" t="str">
        <f t="shared" si="16"/>
        <v>否</v>
      </c>
      <c r="G181" s="311" t="str">
        <f t="shared" si="17"/>
        <v>项</v>
      </c>
    </row>
    <row r="182" s="304" customFormat="1" ht="37.5" spans="1:7">
      <c r="A182" s="330" t="s">
        <v>1524</v>
      </c>
      <c r="B182" s="331" t="s">
        <v>1525</v>
      </c>
      <c r="C182" s="332">
        <f>VLOOKUP(A182,'2-2曲靖经开区政府性基金预算支出情况表'!A176:C426,3,0)</f>
        <v>0</v>
      </c>
      <c r="D182" s="332">
        <f>VLOOKUP(A182,'2-2曲靖经开区政府性基金预算支出情况表'!A176:D426,4,0)</f>
        <v>0</v>
      </c>
      <c r="E182" s="333" t="str">
        <f t="shared" si="18"/>
        <v/>
      </c>
      <c r="F182" s="328" t="str">
        <f t="shared" si="16"/>
        <v>否</v>
      </c>
      <c r="G182" s="311" t="str">
        <f t="shared" si="17"/>
        <v>项</v>
      </c>
    </row>
    <row r="183" s="304" customFormat="1" ht="18.75" spans="1:7">
      <c r="A183" s="324" t="s">
        <v>96</v>
      </c>
      <c r="B183" s="325" t="s">
        <v>1526</v>
      </c>
      <c r="C183" s="326">
        <f>VLOOKUP(A183,'2-2曲靖经开区政府性基金预算支出情况表'!A177:C427,3,0)</f>
        <v>0</v>
      </c>
      <c r="D183" s="326">
        <f>VLOOKUP(A183,'2-2曲靖经开区政府性基金预算支出情况表'!A177:D427,4,0)</f>
        <v>0</v>
      </c>
      <c r="E183" s="327"/>
      <c r="F183" s="328" t="str">
        <f t="shared" si="16"/>
        <v>是</v>
      </c>
      <c r="G183" s="311" t="str">
        <f t="shared" si="17"/>
        <v>类</v>
      </c>
    </row>
    <row r="184" s="304" customFormat="1" ht="18.75" spans="1:7">
      <c r="A184" s="324" t="s">
        <v>1527</v>
      </c>
      <c r="B184" s="325" t="s">
        <v>1528</v>
      </c>
      <c r="C184" s="326">
        <f>VLOOKUP(A184,'2-2曲靖经开区政府性基金预算支出情况表'!A178:C428,3,0)</f>
        <v>0</v>
      </c>
      <c r="D184" s="326">
        <f>VLOOKUP(A184,'2-2曲靖经开区政府性基金预算支出情况表'!A178:D428,4,0)</f>
        <v>0</v>
      </c>
      <c r="E184" s="327"/>
      <c r="F184" s="328" t="str">
        <f t="shared" si="16"/>
        <v>否</v>
      </c>
      <c r="G184" s="311" t="str">
        <f t="shared" si="17"/>
        <v>款</v>
      </c>
    </row>
    <row r="185" s="304" customFormat="1" ht="18.75" spans="1:7">
      <c r="A185" s="330" t="s">
        <v>1529</v>
      </c>
      <c r="B185" s="329" t="s">
        <v>1530</v>
      </c>
      <c r="C185" s="334">
        <f>VLOOKUP(A185,'2-2曲靖经开区政府性基金预算支出情况表'!A179:C429,3,0)</f>
        <v>0</v>
      </c>
      <c r="D185" s="334">
        <f>VLOOKUP(A185,'2-2曲靖经开区政府性基金预算支出情况表'!A179:D429,4,0)</f>
        <v>0</v>
      </c>
      <c r="E185" s="335"/>
      <c r="F185" s="328" t="str">
        <f t="shared" si="16"/>
        <v>否</v>
      </c>
      <c r="G185" s="311" t="str">
        <f t="shared" si="17"/>
        <v>项</v>
      </c>
    </row>
    <row r="186" s="304" customFormat="1" ht="18.75" spans="1:7">
      <c r="A186" s="330" t="s">
        <v>1531</v>
      </c>
      <c r="B186" s="331" t="s">
        <v>1532</v>
      </c>
      <c r="C186" s="332">
        <f>VLOOKUP(A186,'2-2曲靖经开区政府性基金预算支出情况表'!A180:C430,3,0)</f>
        <v>0</v>
      </c>
      <c r="D186" s="332">
        <f>VLOOKUP(A186,'2-2曲靖经开区政府性基金预算支出情况表'!A180:D430,4,0)</f>
        <v>0</v>
      </c>
      <c r="E186" s="333" t="str">
        <f t="shared" si="18"/>
        <v/>
      </c>
      <c r="F186" s="328" t="str">
        <f t="shared" si="16"/>
        <v>否</v>
      </c>
      <c r="G186" s="311" t="str">
        <f t="shared" si="17"/>
        <v>项</v>
      </c>
    </row>
    <row r="187" s="304" customFormat="1" ht="18.75" spans="1:7">
      <c r="A187" s="339">
        <v>220</v>
      </c>
      <c r="B187" s="243" t="s">
        <v>1533</v>
      </c>
      <c r="C187" s="332">
        <f>VLOOKUP(A187,'2-2曲靖经开区政府性基金预算支出情况表'!A181:C431,3,0)</f>
        <v>0</v>
      </c>
      <c r="D187" s="332">
        <f>VLOOKUP(A187,'2-2曲靖经开区政府性基金预算支出情况表'!A181:D431,4,0)</f>
        <v>0</v>
      </c>
      <c r="E187" s="333"/>
      <c r="F187" s="328"/>
      <c r="G187" s="311"/>
    </row>
    <row r="188" s="304" customFormat="1" ht="18.75" spans="1:7">
      <c r="A188" s="339">
        <v>221</v>
      </c>
      <c r="B188" s="243" t="s">
        <v>1534</v>
      </c>
      <c r="C188" s="332">
        <f>VLOOKUP(A188,'2-2曲靖经开区政府性基金预算支出情况表'!A182:C432,3,0)</f>
        <v>0</v>
      </c>
      <c r="D188" s="332">
        <f>VLOOKUP(A188,'2-2曲靖经开区政府性基金预算支出情况表'!A182:D432,4,0)</f>
        <v>0</v>
      </c>
      <c r="E188" s="333"/>
      <c r="F188" s="328"/>
      <c r="G188" s="311"/>
    </row>
    <row r="189" s="304" customFormat="1" ht="18.75" spans="1:7">
      <c r="A189" s="339">
        <v>222</v>
      </c>
      <c r="B189" s="243" t="s">
        <v>1535</v>
      </c>
      <c r="C189" s="332">
        <f>VLOOKUP(A189,'2-2曲靖经开区政府性基金预算支出情况表'!A183:C433,3,0)</f>
        <v>0</v>
      </c>
      <c r="D189" s="332">
        <f>VLOOKUP(A189,'2-2曲靖经开区政府性基金预算支出情况表'!A183:D433,4,0)</f>
        <v>0</v>
      </c>
      <c r="E189" s="333"/>
      <c r="F189" s="328"/>
      <c r="G189" s="311"/>
    </row>
    <row r="190" s="304" customFormat="1" ht="18.75" spans="1:7">
      <c r="A190" s="339">
        <v>224</v>
      </c>
      <c r="B190" s="243" t="s">
        <v>1536</v>
      </c>
      <c r="C190" s="332">
        <f>VLOOKUP(A190,'2-2曲靖经开区政府性基金预算支出情况表'!A184:C434,3,0)</f>
        <v>0</v>
      </c>
      <c r="D190" s="332">
        <f>VLOOKUP(A190,'2-2曲靖经开区政府性基金预算支出情况表'!A184:D434,4,0)</f>
        <v>0</v>
      </c>
      <c r="E190" s="333"/>
      <c r="F190" s="328"/>
      <c r="G190" s="311"/>
    </row>
    <row r="191" s="304" customFormat="1" ht="18.75" spans="1:7">
      <c r="A191" s="324" t="s">
        <v>118</v>
      </c>
      <c r="B191" s="325" t="s">
        <v>1537</v>
      </c>
      <c r="C191" s="326">
        <f>C192+C205+C217</f>
        <v>9594</v>
      </c>
      <c r="D191" s="326">
        <f>D192+D205+D217</f>
        <v>10</v>
      </c>
      <c r="E191" s="333">
        <f>IF(C191&gt;0,D191/C191-1,IF(C191&lt;0,-(D191/C191-1),""))</f>
        <v>-0.999</v>
      </c>
      <c r="F191" s="328" t="str">
        <f t="shared" ref="F191:F216" si="19">IF(LEN(A191)=3,"是",IF(B191&lt;&gt;"",IF(SUM(C191:D191)&lt;&gt;0,"是","否"),"是"))</f>
        <v>是</v>
      </c>
      <c r="G191" s="311" t="str">
        <f t="shared" ref="G191:G216" si="20">IF(LEN(A191)=3,"类",IF(LEN(A191)=5,"款","项"))</f>
        <v>类</v>
      </c>
    </row>
    <row r="192" s="304" customFormat="1" ht="37.5" spans="1:7">
      <c r="A192" s="330" t="s">
        <v>1538</v>
      </c>
      <c r="B192" s="329" t="s">
        <v>1539</v>
      </c>
      <c r="C192" s="334">
        <f>SUBTOTAL(9,C195)</f>
        <v>6050</v>
      </c>
      <c r="D192" s="334">
        <f>SUBTOTAL(9,D195)</f>
        <v>0</v>
      </c>
      <c r="E192" s="333">
        <f>IF(C192&gt;0,D192/C192-1,IF(C192&lt;0,-(D192/C192-1),""))</f>
        <v>-1</v>
      </c>
      <c r="F192" s="328" t="str">
        <f t="shared" si="19"/>
        <v>是</v>
      </c>
      <c r="G192" s="311" t="str">
        <f t="shared" si="20"/>
        <v>款</v>
      </c>
    </row>
    <row r="193" s="304" customFormat="1" ht="18.75" spans="1:7">
      <c r="A193" s="330" t="s">
        <v>1540</v>
      </c>
      <c r="B193" s="329" t="s">
        <v>1541</v>
      </c>
      <c r="C193" s="334">
        <f>VLOOKUP(A193,'2-2曲靖经开区政府性基金预算支出情况表'!A187:C437,3,0)</f>
        <v>0</v>
      </c>
      <c r="D193" s="334">
        <f>VLOOKUP(A193,'2-2曲靖经开区政府性基金预算支出情况表'!A187:D437,4,0)</f>
        <v>0</v>
      </c>
      <c r="E193" s="335"/>
      <c r="F193" s="328" t="str">
        <f t="shared" si="19"/>
        <v>否</v>
      </c>
      <c r="G193" s="311" t="str">
        <f t="shared" si="20"/>
        <v>项</v>
      </c>
    </row>
    <row r="194" s="304" customFormat="1" ht="37.5" spans="1:7">
      <c r="A194" s="330" t="s">
        <v>1542</v>
      </c>
      <c r="B194" s="329" t="s">
        <v>1543</v>
      </c>
      <c r="C194" s="334">
        <f>VLOOKUP(A194,'2-2曲靖经开区政府性基金预算支出情况表'!A188:C438,3,0)</f>
        <v>0</v>
      </c>
      <c r="D194" s="334">
        <f>VLOOKUP(A194,'2-2曲靖经开区政府性基金预算支出情况表'!A188:D438,4,0)</f>
        <v>0</v>
      </c>
      <c r="E194" s="335"/>
      <c r="F194" s="328" t="str">
        <f t="shared" si="19"/>
        <v>否</v>
      </c>
      <c r="G194" s="311" t="str">
        <f t="shared" si="20"/>
        <v>项</v>
      </c>
    </row>
    <row r="195" s="304" customFormat="1" ht="18.75" spans="1:7">
      <c r="A195" s="330" t="s">
        <v>1544</v>
      </c>
      <c r="B195" s="331" t="s">
        <v>1545</v>
      </c>
      <c r="C195" s="332">
        <f>VLOOKUP(A195,'2-2曲靖经开区政府性基金预算支出情况表'!A189:C439,3,0)</f>
        <v>6050</v>
      </c>
      <c r="D195" s="332">
        <f>VLOOKUP(A195,'2-2曲靖经开区政府性基金预算支出情况表'!A189:D439,4,0)</f>
        <v>0</v>
      </c>
      <c r="E195" s="333">
        <f>IF(C195&gt;0,D195/C195-1,IF(C195&lt;0,-(D195/C195-1),""))</f>
        <v>-1</v>
      </c>
      <c r="F195" s="328" t="str">
        <f t="shared" si="19"/>
        <v>是</v>
      </c>
      <c r="G195" s="311" t="str">
        <f t="shared" si="20"/>
        <v>项</v>
      </c>
    </row>
    <row r="196" s="304" customFormat="1" ht="18.75" spans="1:7">
      <c r="A196" s="324" t="s">
        <v>1546</v>
      </c>
      <c r="B196" s="325" t="s">
        <v>1547</v>
      </c>
      <c r="C196" s="326">
        <f>VLOOKUP(A196,'2-2曲靖经开区政府性基金预算支出情况表'!A190:C440,3,0)</f>
        <v>0</v>
      </c>
      <c r="D196" s="326">
        <f>VLOOKUP(A196,'2-2曲靖经开区政府性基金预算支出情况表'!A190:D440,4,0)</f>
        <v>0</v>
      </c>
      <c r="E196" s="327"/>
      <c r="F196" s="328" t="str">
        <f t="shared" si="19"/>
        <v>否</v>
      </c>
      <c r="G196" s="311" t="str">
        <f t="shared" si="20"/>
        <v>款</v>
      </c>
    </row>
    <row r="197" s="304" customFormat="1" ht="18.75" spans="1:7">
      <c r="A197" s="330" t="s">
        <v>1548</v>
      </c>
      <c r="B197" s="331" t="s">
        <v>1549</v>
      </c>
      <c r="C197" s="332">
        <f>VLOOKUP(A197,'2-2曲靖经开区政府性基金预算支出情况表'!A191:C441,3,0)</f>
        <v>0</v>
      </c>
      <c r="D197" s="332">
        <f>VLOOKUP(A197,'2-2曲靖经开区政府性基金预算支出情况表'!A191:D441,4,0)</f>
        <v>0</v>
      </c>
      <c r="E197" s="333" t="str">
        <f>IF(C197&gt;0,D197/C197-1,IF(C197&lt;0,-(D197/C197-1),""))</f>
        <v/>
      </c>
      <c r="F197" s="328" t="str">
        <f t="shared" si="19"/>
        <v>否</v>
      </c>
      <c r="G197" s="311" t="str">
        <f t="shared" si="20"/>
        <v>项</v>
      </c>
    </row>
    <row r="198" s="304" customFormat="1" ht="18.75" spans="1:7">
      <c r="A198" s="330" t="s">
        <v>1550</v>
      </c>
      <c r="B198" s="331" t="s">
        <v>1551</v>
      </c>
      <c r="C198" s="332">
        <f>VLOOKUP(A198,'2-2曲靖经开区政府性基金预算支出情况表'!A192:C442,3,0)</f>
        <v>0</v>
      </c>
      <c r="D198" s="332">
        <f>VLOOKUP(A198,'2-2曲靖经开区政府性基金预算支出情况表'!A192:D442,4,0)</f>
        <v>0</v>
      </c>
      <c r="E198" s="333" t="str">
        <f>IF(C198&gt;0,D198/C198-1,IF(C198&lt;0,-(D198/C198-1),""))</f>
        <v/>
      </c>
      <c r="F198" s="328" t="str">
        <f t="shared" si="19"/>
        <v>否</v>
      </c>
      <c r="G198" s="311" t="str">
        <f t="shared" si="20"/>
        <v>项</v>
      </c>
    </row>
    <row r="199" s="304" customFormat="1" ht="18.75" spans="1:7">
      <c r="A199" s="330" t="s">
        <v>1552</v>
      </c>
      <c r="B199" s="329" t="s">
        <v>1553</v>
      </c>
      <c r="C199" s="334">
        <f>VLOOKUP(A199,'2-2曲靖经开区政府性基金预算支出情况表'!A193:C443,3,0)</f>
        <v>0</v>
      </c>
      <c r="D199" s="334">
        <f>VLOOKUP(A199,'2-2曲靖经开区政府性基金预算支出情况表'!A193:D443,4,0)</f>
        <v>0</v>
      </c>
      <c r="E199" s="335"/>
      <c r="F199" s="328" t="str">
        <f t="shared" si="19"/>
        <v>否</v>
      </c>
      <c r="G199" s="311" t="str">
        <f t="shared" si="20"/>
        <v>项</v>
      </c>
    </row>
    <row r="200" s="304" customFormat="1" ht="18.75" spans="1:7">
      <c r="A200" s="330" t="s">
        <v>1554</v>
      </c>
      <c r="B200" s="329" t="s">
        <v>1555</v>
      </c>
      <c r="C200" s="334">
        <f>VLOOKUP(A200,'2-2曲靖经开区政府性基金预算支出情况表'!A194:C444,3,0)</f>
        <v>0</v>
      </c>
      <c r="D200" s="334">
        <f>VLOOKUP(A200,'2-2曲靖经开区政府性基金预算支出情况表'!A194:D444,4,0)</f>
        <v>0</v>
      </c>
      <c r="E200" s="335"/>
      <c r="F200" s="328" t="str">
        <f t="shared" si="19"/>
        <v>否</v>
      </c>
      <c r="G200" s="311" t="str">
        <f t="shared" si="20"/>
        <v>项</v>
      </c>
    </row>
    <row r="201" s="304" customFormat="1" ht="18.75" spans="1:7">
      <c r="A201" s="330" t="s">
        <v>1556</v>
      </c>
      <c r="B201" s="331" t="s">
        <v>1557</v>
      </c>
      <c r="C201" s="332">
        <f>VLOOKUP(A201,'2-2曲靖经开区政府性基金预算支出情况表'!A195:C445,3,0)</f>
        <v>0</v>
      </c>
      <c r="D201" s="332">
        <f>VLOOKUP(A201,'2-2曲靖经开区政府性基金预算支出情况表'!A195:D445,4,0)</f>
        <v>0</v>
      </c>
      <c r="E201" s="333" t="str">
        <f>IF(C201&gt;0,D201/C201-1,IF(C201&lt;0,-(D201/C201-1),""))</f>
        <v/>
      </c>
      <c r="F201" s="328" t="str">
        <f t="shared" si="19"/>
        <v>否</v>
      </c>
      <c r="G201" s="311" t="str">
        <f t="shared" si="20"/>
        <v>项</v>
      </c>
    </row>
    <row r="202" s="304" customFormat="1" ht="18.75" spans="1:7">
      <c r="A202" s="330" t="s">
        <v>1558</v>
      </c>
      <c r="B202" s="331" t="s">
        <v>1559</v>
      </c>
      <c r="C202" s="332">
        <f>VLOOKUP(A202,'2-2曲靖经开区政府性基金预算支出情况表'!A196:C446,3,0)</f>
        <v>0</v>
      </c>
      <c r="D202" s="332">
        <f>VLOOKUP(A202,'2-2曲靖经开区政府性基金预算支出情况表'!A196:D446,4,0)</f>
        <v>0</v>
      </c>
      <c r="E202" s="333" t="str">
        <f>IF(C202&gt;0,D202/C202-1,IF(C202&lt;0,-(D202/C202-1),""))</f>
        <v/>
      </c>
      <c r="F202" s="328" t="str">
        <f t="shared" si="19"/>
        <v>否</v>
      </c>
      <c r="G202" s="311" t="str">
        <f t="shared" si="20"/>
        <v>项</v>
      </c>
    </row>
    <row r="203" s="304" customFormat="1" ht="18.75" spans="1:7">
      <c r="A203" s="330" t="s">
        <v>1560</v>
      </c>
      <c r="B203" s="329" t="s">
        <v>1561</v>
      </c>
      <c r="C203" s="334">
        <f>VLOOKUP(A203,'2-2曲靖经开区政府性基金预算支出情况表'!A197:C447,3,0)</f>
        <v>0</v>
      </c>
      <c r="D203" s="334">
        <f>VLOOKUP(A203,'2-2曲靖经开区政府性基金预算支出情况表'!A197:D447,4,0)</f>
        <v>0</v>
      </c>
      <c r="E203" s="335"/>
      <c r="F203" s="328" t="str">
        <f t="shared" si="19"/>
        <v>否</v>
      </c>
      <c r="G203" s="311" t="str">
        <f t="shared" si="20"/>
        <v>项</v>
      </c>
    </row>
    <row r="204" s="304" customFormat="1" ht="37.5" spans="1:7">
      <c r="A204" s="330" t="s">
        <v>1562</v>
      </c>
      <c r="B204" s="331" t="s">
        <v>1563</v>
      </c>
      <c r="C204" s="332">
        <f>VLOOKUP(A204,'2-2曲靖经开区政府性基金预算支出情况表'!A198:C448,3,0)</f>
        <v>0</v>
      </c>
      <c r="D204" s="332">
        <f>VLOOKUP(A204,'2-2曲靖经开区政府性基金预算支出情况表'!A198:D448,4,0)</f>
        <v>0</v>
      </c>
      <c r="E204" s="333" t="str">
        <f t="shared" ref="E204:E215" si="21">IF(C204&gt;0,D204/C204-1,IF(C204&lt;0,-(D204/C204-1),""))</f>
        <v/>
      </c>
      <c r="F204" s="328" t="str">
        <f t="shared" si="19"/>
        <v>否</v>
      </c>
      <c r="G204" s="311" t="str">
        <f t="shared" si="20"/>
        <v>项</v>
      </c>
    </row>
    <row r="205" s="304" customFormat="1" ht="18.75" spans="1:7">
      <c r="A205" s="330" t="s">
        <v>1564</v>
      </c>
      <c r="B205" s="329" t="s">
        <v>1565</v>
      </c>
      <c r="C205" s="334">
        <f>SUBTOTAL(9,C207:C211)</f>
        <v>24</v>
      </c>
      <c r="D205" s="334">
        <f>SUBTOTAL(9,D207:D211)</f>
        <v>10</v>
      </c>
      <c r="E205" s="333">
        <f t="shared" si="21"/>
        <v>-0.583</v>
      </c>
      <c r="F205" s="328" t="str">
        <f t="shared" si="19"/>
        <v>是</v>
      </c>
      <c r="G205" s="311" t="str">
        <f t="shared" si="20"/>
        <v>款</v>
      </c>
    </row>
    <row r="206" s="304" customFormat="1" ht="37.5" spans="1:7">
      <c r="A206" s="345">
        <v>2296001</v>
      </c>
      <c r="B206" s="331" t="s">
        <v>1566</v>
      </c>
      <c r="C206" s="332">
        <f>VLOOKUP(A206,'2-2曲靖经开区政府性基金预算支出情况表'!A200:C450,3,0)</f>
        <v>0</v>
      </c>
      <c r="D206" s="332">
        <f>VLOOKUP(A206,'2-2曲靖经开区政府性基金预算支出情况表'!A200:D450,4,0)</f>
        <v>0</v>
      </c>
      <c r="E206" s="333" t="str">
        <f t="shared" si="21"/>
        <v/>
      </c>
      <c r="F206" s="328" t="str">
        <f t="shared" si="19"/>
        <v>否</v>
      </c>
      <c r="G206" s="311" t="str">
        <f t="shared" si="20"/>
        <v>项</v>
      </c>
    </row>
    <row r="207" s="304" customFormat="1" ht="18.75" spans="1:7">
      <c r="A207" s="330" t="s">
        <v>1567</v>
      </c>
      <c r="B207" s="329" t="s">
        <v>1568</v>
      </c>
      <c r="C207" s="334">
        <f>VLOOKUP(A207,'2-2曲靖经开区政府性基金预算支出情况表'!A201:C451,3,0)</f>
        <v>0</v>
      </c>
      <c r="D207" s="334">
        <f>VLOOKUP(A207,'2-2曲靖经开区政府性基金预算支出情况表'!A201:D451,4,0)</f>
        <v>5</v>
      </c>
      <c r="E207" s="333" t="str">
        <f t="shared" si="21"/>
        <v/>
      </c>
      <c r="F207" s="328" t="str">
        <f t="shared" si="19"/>
        <v>是</v>
      </c>
      <c r="G207" s="311" t="str">
        <f t="shared" si="20"/>
        <v>项</v>
      </c>
    </row>
    <row r="208" s="304" customFormat="1" ht="18.75" spans="1:7">
      <c r="A208" s="330" t="s">
        <v>1569</v>
      </c>
      <c r="B208" s="329" t="s">
        <v>1570</v>
      </c>
      <c r="C208" s="334">
        <f>VLOOKUP(A208,'2-2曲靖经开区政府性基金预算支出情况表'!A202:C452,3,0)</f>
        <v>20</v>
      </c>
      <c r="D208" s="334">
        <f>VLOOKUP(A208,'2-2曲靖经开区政府性基金预算支出情况表'!A202:D452,4,0)</f>
        <v>5</v>
      </c>
      <c r="E208" s="333">
        <f t="shared" si="21"/>
        <v>-0.75</v>
      </c>
      <c r="F208" s="328" t="str">
        <f t="shared" si="19"/>
        <v>是</v>
      </c>
      <c r="G208" s="311" t="str">
        <f t="shared" si="20"/>
        <v>项</v>
      </c>
    </row>
    <row r="209" s="304" customFormat="1" ht="18.75" spans="1:7">
      <c r="A209" s="330" t="s">
        <v>1571</v>
      </c>
      <c r="B209" s="331" t="s">
        <v>1572</v>
      </c>
      <c r="C209" s="332">
        <f>VLOOKUP(A209,'2-2曲靖经开区政府性基金预算支出情况表'!A203:C453,3,0)</f>
        <v>0</v>
      </c>
      <c r="D209" s="332">
        <f>VLOOKUP(A209,'2-2曲靖经开区政府性基金预算支出情况表'!A203:D453,4,0)</f>
        <v>0</v>
      </c>
      <c r="E209" s="333" t="str">
        <f t="shared" si="21"/>
        <v/>
      </c>
      <c r="F209" s="328" t="str">
        <f t="shared" si="19"/>
        <v>否</v>
      </c>
      <c r="G209" s="311" t="str">
        <f t="shared" si="20"/>
        <v>项</v>
      </c>
    </row>
    <row r="210" s="304" customFormat="1" ht="18.75" spans="1:7">
      <c r="A210" s="330" t="s">
        <v>1573</v>
      </c>
      <c r="B210" s="331" t="s">
        <v>1574</v>
      </c>
      <c r="C210" s="332">
        <f>VLOOKUP(A210,'2-2曲靖经开区政府性基金预算支出情况表'!A204:C454,3,0)</f>
        <v>0</v>
      </c>
      <c r="D210" s="332">
        <f>VLOOKUP(A210,'2-2曲靖经开区政府性基金预算支出情况表'!A204:D454,4,0)</f>
        <v>0</v>
      </c>
      <c r="E210" s="333" t="str">
        <f t="shared" si="21"/>
        <v/>
      </c>
      <c r="F210" s="328" t="str">
        <f t="shared" si="19"/>
        <v>否</v>
      </c>
      <c r="G210" s="311" t="str">
        <f t="shared" si="20"/>
        <v>项</v>
      </c>
    </row>
    <row r="211" s="304" customFormat="1" ht="18.75" spans="1:7">
      <c r="A211" s="330" t="s">
        <v>1575</v>
      </c>
      <c r="B211" s="329" t="s">
        <v>1576</v>
      </c>
      <c r="C211" s="334">
        <f>VLOOKUP(A211,'2-2曲靖经开区政府性基金预算支出情况表'!A205:C455,3,0)</f>
        <v>4</v>
      </c>
      <c r="D211" s="334">
        <f>VLOOKUP(A211,'2-2曲靖经开区政府性基金预算支出情况表'!A205:D455,4,0)</f>
        <v>0</v>
      </c>
      <c r="E211" s="333">
        <f t="shared" si="21"/>
        <v>-1</v>
      </c>
      <c r="F211" s="328" t="str">
        <f t="shared" si="19"/>
        <v>是</v>
      </c>
      <c r="G211" s="311" t="str">
        <f t="shared" si="20"/>
        <v>项</v>
      </c>
    </row>
    <row r="212" s="304" customFormat="1" ht="18.75" spans="1:7">
      <c r="A212" s="330" t="s">
        <v>1577</v>
      </c>
      <c r="B212" s="331" t="s">
        <v>1578</v>
      </c>
      <c r="C212" s="332">
        <f>VLOOKUP(A212,'2-2曲靖经开区政府性基金预算支出情况表'!A206:C456,3,0)</f>
        <v>0</v>
      </c>
      <c r="D212" s="332">
        <f>VLOOKUP(A212,'2-2曲靖经开区政府性基金预算支出情况表'!A206:D456,4,0)</f>
        <v>0</v>
      </c>
      <c r="E212" s="333" t="str">
        <f t="shared" si="21"/>
        <v/>
      </c>
      <c r="F212" s="328" t="str">
        <f t="shared" si="19"/>
        <v>否</v>
      </c>
      <c r="G212" s="311" t="str">
        <f t="shared" si="20"/>
        <v>项</v>
      </c>
    </row>
    <row r="213" s="304" customFormat="1" ht="18.75" spans="1:7">
      <c r="A213" s="330" t="s">
        <v>1579</v>
      </c>
      <c r="B213" s="331" t="s">
        <v>1580</v>
      </c>
      <c r="C213" s="332">
        <f>VLOOKUP(A213,'2-2曲靖经开区政府性基金预算支出情况表'!A207:C457,3,0)</f>
        <v>0</v>
      </c>
      <c r="D213" s="332">
        <f>VLOOKUP(A213,'2-2曲靖经开区政府性基金预算支出情况表'!A207:D457,4,0)</f>
        <v>0</v>
      </c>
      <c r="E213" s="333" t="str">
        <f t="shared" si="21"/>
        <v/>
      </c>
      <c r="F213" s="328" t="str">
        <f t="shared" si="19"/>
        <v>否</v>
      </c>
      <c r="G213" s="311" t="str">
        <f t="shared" si="20"/>
        <v>项</v>
      </c>
    </row>
    <row r="214" s="304" customFormat="1" ht="20.25" spans="1:7">
      <c r="A214" s="330" t="s">
        <v>1581</v>
      </c>
      <c r="B214" s="347" t="s">
        <v>1734</v>
      </c>
      <c r="C214" s="332">
        <f>VLOOKUP(A214,'2-2曲靖经开区政府性基金预算支出情况表'!A208:C458,3,0)</f>
        <v>0</v>
      </c>
      <c r="D214" s="332">
        <f>VLOOKUP(A214,'2-2曲靖经开区政府性基金预算支出情况表'!A208:D458,4,0)</f>
        <v>0</v>
      </c>
      <c r="E214" s="333" t="str">
        <f t="shared" si="21"/>
        <v/>
      </c>
      <c r="F214" s="328" t="str">
        <f t="shared" si="19"/>
        <v>否</v>
      </c>
      <c r="G214" s="311" t="str">
        <f t="shared" si="20"/>
        <v>项</v>
      </c>
    </row>
    <row r="215" s="304" customFormat="1" ht="18.75" spans="1:7">
      <c r="A215" s="330" t="s">
        <v>1583</v>
      </c>
      <c r="B215" s="331" t="s">
        <v>1584</v>
      </c>
      <c r="C215" s="332">
        <f>VLOOKUP(A215,'2-2曲靖经开区政府性基金预算支出情况表'!A209:C459,3,0)</f>
        <v>0</v>
      </c>
      <c r="D215" s="332">
        <f>VLOOKUP(A215,'2-2曲靖经开区政府性基金预算支出情况表'!A209:D459,4,0)</f>
        <v>0</v>
      </c>
      <c r="E215" s="333" t="str">
        <f t="shared" si="21"/>
        <v/>
      </c>
      <c r="F215" s="328" t="str">
        <f t="shared" si="19"/>
        <v>否</v>
      </c>
      <c r="G215" s="311" t="str">
        <f t="shared" si="20"/>
        <v>项</v>
      </c>
    </row>
    <row r="216" s="304" customFormat="1" ht="37.5" spans="1:7">
      <c r="A216" s="330" t="s">
        <v>1585</v>
      </c>
      <c r="B216" s="329" t="s">
        <v>1586</v>
      </c>
      <c r="C216" s="334">
        <f>VLOOKUP(A216,'2-2曲靖经开区政府性基金预算支出情况表'!A210:C460,3,0)</f>
        <v>0</v>
      </c>
      <c r="D216" s="334">
        <f>VLOOKUP(A216,'2-2曲靖经开区政府性基金预算支出情况表'!A210:D460,4,0)</f>
        <v>0</v>
      </c>
      <c r="E216" s="335"/>
      <c r="F216" s="328" t="str">
        <f t="shared" si="19"/>
        <v>否</v>
      </c>
      <c r="G216" s="311" t="str">
        <f t="shared" si="20"/>
        <v>项</v>
      </c>
    </row>
    <row r="217" s="304" customFormat="1" ht="18.75" spans="1:7">
      <c r="A217" s="340">
        <v>22998</v>
      </c>
      <c r="B217" s="342" t="s">
        <v>1735</v>
      </c>
      <c r="C217" s="341">
        <f>SUBTOTAL(9,C218)</f>
        <v>3520</v>
      </c>
      <c r="D217" s="341">
        <f>SUBTOTAL(9,D218)</f>
        <v>0</v>
      </c>
      <c r="E217" s="335"/>
      <c r="F217" s="328"/>
      <c r="G217" s="311"/>
    </row>
    <row r="218" s="304" customFormat="1" ht="18.75" spans="1:7">
      <c r="A218" s="340">
        <v>2299899</v>
      </c>
      <c r="B218" s="205" t="s">
        <v>1736</v>
      </c>
      <c r="C218" s="341">
        <v>3520</v>
      </c>
      <c r="D218" s="334"/>
      <c r="E218" s="335"/>
      <c r="F218" s="328"/>
      <c r="G218" s="311"/>
    </row>
    <row r="219" s="304" customFormat="1" ht="18.75" spans="1:7">
      <c r="A219" s="324" t="s">
        <v>114</v>
      </c>
      <c r="B219" s="325" t="s">
        <v>1589</v>
      </c>
      <c r="C219" s="326">
        <f>C220</f>
        <v>14562</v>
      </c>
      <c r="D219" s="326">
        <f>D220</f>
        <v>14078</v>
      </c>
      <c r="E219" s="333">
        <f>IF(C219&gt;0,D219/C219-1,IF(C219&lt;0,-(D219/C219-1),""))</f>
        <v>-0.033</v>
      </c>
      <c r="F219" s="328" t="str">
        <f>IF(LEN(A219)=3,"是",IF(B219&lt;&gt;"",IF(SUM(C219:D219)&lt;&gt;0,"是","否"),"是"))</f>
        <v>是</v>
      </c>
      <c r="G219" s="311" t="str">
        <f>IF(LEN(A219)=3,"类",IF(LEN(A219)=5,"款","项"))</f>
        <v>类</v>
      </c>
    </row>
    <row r="220" s="304" customFormat="1" ht="18.75" spans="1:7">
      <c r="A220" s="340">
        <v>23204</v>
      </c>
      <c r="B220" s="342" t="s">
        <v>1737</v>
      </c>
      <c r="C220" s="348">
        <f>SUM(C221:C236)</f>
        <v>14562</v>
      </c>
      <c r="D220" s="348">
        <f>SUM(D221:D236)</f>
        <v>14078</v>
      </c>
      <c r="E220" s="333">
        <f>IF(C220&gt;0,D220/C220-1,IF(C220&lt;0,-(D220/C220-1),""))</f>
        <v>-0.033</v>
      </c>
      <c r="F220" s="328"/>
      <c r="G220" s="311"/>
    </row>
    <row r="221" s="304" customFormat="1" ht="37.5" spans="1:7">
      <c r="A221" s="330" t="s">
        <v>1591</v>
      </c>
      <c r="B221" s="331" t="s">
        <v>1592</v>
      </c>
      <c r="C221" s="332">
        <f>VLOOKUP(A221,'2-2曲靖经开区政府性基金预算支出情况表'!A212:C462,3,0)</f>
        <v>0</v>
      </c>
      <c r="D221" s="332">
        <f>VLOOKUP(A221,'2-2曲靖经开区政府性基金预算支出情况表'!A212:D462,4,0)</f>
        <v>0</v>
      </c>
      <c r="E221" s="333" t="str">
        <f t="shared" ref="E221:E275" si="22">IF(C221&gt;0,D221/C221-1,IF(C221&lt;0,-(D221/C221-1),""))</f>
        <v/>
      </c>
      <c r="F221" s="328" t="str">
        <f t="shared" ref="F221:F281" si="23">IF(LEN(A221)=3,"是",IF(B221&lt;&gt;"",IF(SUM(C221:D221)&lt;&gt;0,"是","否"),"是"))</f>
        <v>否</v>
      </c>
      <c r="G221" s="311" t="str">
        <f t="shared" ref="G221:G275" si="24">IF(LEN(A221)=3,"类",IF(LEN(A221)=5,"款","项"))</f>
        <v>项</v>
      </c>
    </row>
    <row r="222" s="304" customFormat="1" ht="18.75" spans="1:7">
      <c r="A222" s="330" t="s">
        <v>1593</v>
      </c>
      <c r="B222" s="331" t="s">
        <v>1594</v>
      </c>
      <c r="C222" s="332">
        <f>VLOOKUP(A222,'2-2曲靖经开区政府性基金预算支出情况表'!A213:C463,3,0)</f>
        <v>0</v>
      </c>
      <c r="D222" s="332">
        <f>VLOOKUP(A222,'2-2曲靖经开区政府性基金预算支出情况表'!A213:D463,4,0)</f>
        <v>0</v>
      </c>
      <c r="E222" s="333" t="str">
        <f t="shared" si="22"/>
        <v/>
      </c>
      <c r="F222" s="328" t="str">
        <f t="shared" si="23"/>
        <v>否</v>
      </c>
      <c r="G222" s="311" t="str">
        <f t="shared" si="24"/>
        <v>项</v>
      </c>
    </row>
    <row r="223" s="304" customFormat="1" ht="37.5" spans="1:7">
      <c r="A223" s="330" t="s">
        <v>1595</v>
      </c>
      <c r="B223" s="331" t="s">
        <v>1596</v>
      </c>
      <c r="C223" s="332">
        <f>VLOOKUP(A223,'2-2曲靖经开区政府性基金预算支出情况表'!A214:C464,3,0)</f>
        <v>0</v>
      </c>
      <c r="D223" s="332">
        <f>VLOOKUP(A223,'2-2曲靖经开区政府性基金预算支出情况表'!A214:D464,4,0)</f>
        <v>0</v>
      </c>
      <c r="E223" s="333" t="str">
        <f t="shared" si="22"/>
        <v/>
      </c>
      <c r="F223" s="328" t="str">
        <f t="shared" si="23"/>
        <v>否</v>
      </c>
      <c r="G223" s="311" t="str">
        <f t="shared" si="24"/>
        <v>项</v>
      </c>
    </row>
    <row r="224" s="304" customFormat="1" ht="18.75" spans="1:7">
      <c r="A224" s="330" t="s">
        <v>1597</v>
      </c>
      <c r="B224" s="331" t="s">
        <v>1598</v>
      </c>
      <c r="C224" s="332">
        <f>VLOOKUP(A224,'2-2曲靖经开区政府性基金预算支出情况表'!A215:C465,3,0)</f>
        <v>0</v>
      </c>
      <c r="D224" s="332">
        <f>VLOOKUP(A224,'2-2曲靖经开区政府性基金预算支出情况表'!A215:D465,4,0)</f>
        <v>0</v>
      </c>
      <c r="E224" s="333" t="str">
        <f t="shared" si="22"/>
        <v/>
      </c>
      <c r="F224" s="328" t="str">
        <f t="shared" si="23"/>
        <v>否</v>
      </c>
      <c r="G224" s="311" t="str">
        <f t="shared" si="24"/>
        <v>项</v>
      </c>
    </row>
    <row r="225" s="304" customFormat="1" ht="18.75" spans="1:7">
      <c r="A225" s="330" t="s">
        <v>1599</v>
      </c>
      <c r="B225" s="331" t="s">
        <v>1600</v>
      </c>
      <c r="C225" s="332">
        <f>VLOOKUP(A225,'2-2曲靖经开区政府性基金预算支出情况表'!A216:C466,3,0)</f>
        <v>0</v>
      </c>
      <c r="D225" s="332">
        <f>VLOOKUP(A225,'2-2曲靖经开区政府性基金预算支出情况表'!A216:D466,4,0)</f>
        <v>0</v>
      </c>
      <c r="E225" s="333" t="str">
        <f t="shared" si="22"/>
        <v/>
      </c>
      <c r="F225" s="328" t="str">
        <f t="shared" si="23"/>
        <v>否</v>
      </c>
      <c r="G225" s="311" t="str">
        <f t="shared" si="24"/>
        <v>项</v>
      </c>
    </row>
    <row r="226" s="304" customFormat="1" ht="18.75" spans="1:7">
      <c r="A226" s="330" t="s">
        <v>1601</v>
      </c>
      <c r="B226" s="331" t="s">
        <v>1602</v>
      </c>
      <c r="C226" s="332">
        <f>VLOOKUP(A226,'2-2曲靖经开区政府性基金预算支出情况表'!A217:C467,3,0)</f>
        <v>0</v>
      </c>
      <c r="D226" s="332">
        <f>VLOOKUP(A226,'2-2曲靖经开区政府性基金预算支出情况表'!A217:D467,4,0)</f>
        <v>0</v>
      </c>
      <c r="E226" s="333" t="str">
        <f t="shared" si="22"/>
        <v/>
      </c>
      <c r="F226" s="328" t="str">
        <f t="shared" si="23"/>
        <v>否</v>
      </c>
      <c r="G226" s="311" t="str">
        <f t="shared" si="24"/>
        <v>项</v>
      </c>
    </row>
    <row r="227" s="304" customFormat="1" ht="18.75" spans="1:7">
      <c r="A227" s="330" t="s">
        <v>1603</v>
      </c>
      <c r="B227" s="331" t="s">
        <v>1604</v>
      </c>
      <c r="C227" s="332">
        <f>VLOOKUP(A227,'2-2曲靖经开区政府性基金预算支出情况表'!A218:C468,3,0)</f>
        <v>0</v>
      </c>
      <c r="D227" s="332">
        <f>VLOOKUP(A227,'2-2曲靖经开区政府性基金预算支出情况表'!A218:D468,4,0)</f>
        <v>0</v>
      </c>
      <c r="E227" s="333" t="str">
        <f t="shared" si="22"/>
        <v/>
      </c>
      <c r="F227" s="328" t="str">
        <f t="shared" si="23"/>
        <v>否</v>
      </c>
      <c r="G227" s="311" t="str">
        <f t="shared" si="24"/>
        <v>项</v>
      </c>
    </row>
    <row r="228" s="304" customFormat="1" ht="18.75" spans="1:7">
      <c r="A228" s="330" t="s">
        <v>1605</v>
      </c>
      <c r="B228" s="331" t="s">
        <v>1606</v>
      </c>
      <c r="C228" s="332">
        <f>VLOOKUP(A228,'2-2曲靖经开区政府性基金预算支出情况表'!A219:C469,3,0)</f>
        <v>0</v>
      </c>
      <c r="D228" s="332">
        <f>VLOOKUP(A228,'2-2曲靖经开区政府性基金预算支出情况表'!A219:D469,4,0)</f>
        <v>0</v>
      </c>
      <c r="E228" s="333" t="str">
        <f t="shared" si="22"/>
        <v/>
      </c>
      <c r="F228" s="328" t="str">
        <f t="shared" si="23"/>
        <v>否</v>
      </c>
      <c r="G228" s="311" t="str">
        <f t="shared" si="24"/>
        <v>项</v>
      </c>
    </row>
    <row r="229" s="304" customFormat="1" ht="37.5" spans="1:7">
      <c r="A229" s="330" t="s">
        <v>1607</v>
      </c>
      <c r="B229" s="331" t="s">
        <v>1608</v>
      </c>
      <c r="C229" s="332">
        <f>VLOOKUP(A229,'2-2曲靖经开区政府性基金预算支出情况表'!A220:C470,3,0)</f>
        <v>0</v>
      </c>
      <c r="D229" s="332">
        <f>VLOOKUP(A229,'2-2曲靖经开区政府性基金预算支出情况表'!A220:D470,4,0)</f>
        <v>0</v>
      </c>
      <c r="E229" s="333" t="str">
        <f t="shared" si="22"/>
        <v/>
      </c>
      <c r="F229" s="328" t="str">
        <f t="shared" si="23"/>
        <v>否</v>
      </c>
      <c r="G229" s="311" t="str">
        <f t="shared" si="24"/>
        <v>项</v>
      </c>
    </row>
    <row r="230" s="304" customFormat="1" ht="18.75" spans="1:7">
      <c r="A230" s="330" t="s">
        <v>1609</v>
      </c>
      <c r="B230" s="331" t="s">
        <v>1610</v>
      </c>
      <c r="C230" s="332">
        <f>VLOOKUP(A230,'2-2曲靖经开区政府性基金预算支出情况表'!A221:C471,3,0)</f>
        <v>0</v>
      </c>
      <c r="D230" s="332">
        <f>VLOOKUP(A230,'2-2曲靖经开区政府性基金预算支出情况表'!A221:D471,4,0)</f>
        <v>0</v>
      </c>
      <c r="E230" s="333" t="str">
        <f t="shared" si="22"/>
        <v/>
      </c>
      <c r="F230" s="328" t="str">
        <f t="shared" si="23"/>
        <v>否</v>
      </c>
      <c r="G230" s="311" t="str">
        <f t="shared" si="24"/>
        <v>项</v>
      </c>
    </row>
    <row r="231" s="304" customFormat="1" ht="18.75" spans="1:7">
      <c r="A231" s="330" t="s">
        <v>1611</v>
      </c>
      <c r="B231" s="331" t="s">
        <v>1612</v>
      </c>
      <c r="C231" s="332">
        <f>VLOOKUP(A231,'2-2曲靖经开区政府性基金预算支出情况表'!A222:C472,3,0)</f>
        <v>0</v>
      </c>
      <c r="D231" s="332">
        <f>VLOOKUP(A231,'2-2曲靖经开区政府性基金预算支出情况表'!A222:D472,4,0)</f>
        <v>0</v>
      </c>
      <c r="E231" s="333" t="str">
        <f t="shared" si="22"/>
        <v/>
      </c>
      <c r="F231" s="328" t="str">
        <f t="shared" si="23"/>
        <v>否</v>
      </c>
      <c r="G231" s="311" t="str">
        <f t="shared" si="24"/>
        <v>项</v>
      </c>
    </row>
    <row r="232" s="304" customFormat="1" ht="18.75" spans="1:7">
      <c r="A232" s="330" t="s">
        <v>1613</v>
      </c>
      <c r="B232" s="331" t="s">
        <v>1614</v>
      </c>
      <c r="C232" s="332">
        <f>VLOOKUP(A232,'2-2曲靖经开区政府性基金预算支出情况表'!A223:C473,3,0)</f>
        <v>1338</v>
      </c>
      <c r="D232" s="332">
        <f>VLOOKUP(A232,'2-2曲靖经开区政府性基金预算支出情况表'!A223:D473,4,0)</f>
        <v>854</v>
      </c>
      <c r="E232" s="333">
        <f t="shared" si="22"/>
        <v>-0.362</v>
      </c>
      <c r="F232" s="328" t="str">
        <f t="shared" si="23"/>
        <v>是</v>
      </c>
      <c r="G232" s="311" t="str">
        <f t="shared" si="24"/>
        <v>项</v>
      </c>
    </row>
    <row r="233" s="304" customFormat="1" ht="18.75" spans="1:7">
      <c r="A233" s="330" t="s">
        <v>1615</v>
      </c>
      <c r="B233" s="331" t="s">
        <v>1616</v>
      </c>
      <c r="C233" s="332">
        <f>VLOOKUP(A233,'2-2曲靖经开区政府性基金预算支出情况表'!A224:C474,3,0)</f>
        <v>0</v>
      </c>
      <c r="D233" s="332">
        <f>VLOOKUP(A233,'2-2曲靖经开区政府性基金预算支出情况表'!A224:D474,4,0)</f>
        <v>0</v>
      </c>
      <c r="E233" s="333" t="str">
        <f t="shared" si="22"/>
        <v/>
      </c>
      <c r="F233" s="328" t="str">
        <f t="shared" si="23"/>
        <v>否</v>
      </c>
      <c r="G233" s="311" t="str">
        <f t="shared" si="24"/>
        <v>项</v>
      </c>
    </row>
    <row r="234" s="304" customFormat="1" ht="18.75" spans="1:7">
      <c r="A234" s="330" t="s">
        <v>1617</v>
      </c>
      <c r="B234" s="331" t="s">
        <v>1618</v>
      </c>
      <c r="C234" s="332">
        <f>VLOOKUP(A234,'2-2曲靖经开区政府性基金预算支出情况表'!A225:C475,3,0)</f>
        <v>0</v>
      </c>
      <c r="D234" s="332">
        <f>VLOOKUP(A234,'2-2曲靖经开区政府性基金预算支出情况表'!A225:D475,4,0)</f>
        <v>0</v>
      </c>
      <c r="E234" s="333" t="str">
        <f t="shared" si="22"/>
        <v/>
      </c>
      <c r="F234" s="328" t="str">
        <f t="shared" si="23"/>
        <v>否</v>
      </c>
      <c r="G234" s="311" t="str">
        <f t="shared" si="24"/>
        <v>项</v>
      </c>
    </row>
    <row r="235" s="304" customFormat="1" ht="37.5" spans="1:7">
      <c r="A235" s="330" t="s">
        <v>1619</v>
      </c>
      <c r="B235" s="329" t="s">
        <v>1620</v>
      </c>
      <c r="C235" s="334">
        <f>VLOOKUP(A235,'2-2曲靖经开区政府性基金预算支出情况表'!A226:C476,3,0)</f>
        <v>13224</v>
      </c>
      <c r="D235" s="334">
        <f>VLOOKUP(A235,'2-2曲靖经开区政府性基金预算支出情况表'!A226:D476,4,0)</f>
        <v>13224</v>
      </c>
      <c r="E235" s="333">
        <f t="shared" si="22"/>
        <v>0</v>
      </c>
      <c r="F235" s="328" t="str">
        <f t="shared" si="23"/>
        <v>是</v>
      </c>
      <c r="G235" s="311" t="str">
        <f t="shared" si="24"/>
        <v>项</v>
      </c>
    </row>
    <row r="236" s="304" customFormat="1" ht="18.75" spans="1:7">
      <c r="A236" s="330" t="s">
        <v>1621</v>
      </c>
      <c r="B236" s="329" t="s">
        <v>1622</v>
      </c>
      <c r="C236" s="334">
        <f>VLOOKUP(A236,'2-2曲靖经开区政府性基金预算支出情况表'!A227:C477,3,0)</f>
        <v>0</v>
      </c>
      <c r="D236" s="334">
        <f>VLOOKUP(A236,'2-2曲靖经开区政府性基金预算支出情况表'!A227:D477,4,0)</f>
        <v>0</v>
      </c>
      <c r="E236" s="335"/>
      <c r="F236" s="328" t="str">
        <f t="shared" si="23"/>
        <v>否</v>
      </c>
      <c r="G236" s="311" t="str">
        <f t="shared" si="24"/>
        <v>项</v>
      </c>
    </row>
    <row r="237" s="304" customFormat="1" ht="18.75" spans="1:7">
      <c r="A237" s="324" t="s">
        <v>116</v>
      </c>
      <c r="B237" s="325" t="s">
        <v>1623</v>
      </c>
      <c r="C237" s="326">
        <f>C238</f>
        <v>61</v>
      </c>
      <c r="D237" s="326">
        <f>D238</f>
        <v>0</v>
      </c>
      <c r="E237" s="333">
        <f>IF(C237&gt;0,D237/C237-1,IF(C237&lt;0,-(D237/C237-1),""))</f>
        <v>-1</v>
      </c>
      <c r="F237" s="328" t="str">
        <f t="shared" si="23"/>
        <v>是</v>
      </c>
      <c r="G237" s="311" t="str">
        <f t="shared" si="24"/>
        <v>类</v>
      </c>
    </row>
    <row r="238" s="304" customFormat="1" ht="18.75" spans="1:7">
      <c r="A238" s="345">
        <v>23304</v>
      </c>
      <c r="B238" s="329" t="s">
        <v>1624</v>
      </c>
      <c r="C238" s="334">
        <f>SUBTOTAL(9,C250:C254)</f>
        <v>61</v>
      </c>
      <c r="D238" s="334">
        <f>SUBTOTAL(9,D250:D254)</f>
        <v>0</v>
      </c>
      <c r="E238" s="333">
        <f>IF(C238&gt;0,D238/C238-1,IF(C238&lt;0,-(D238/C238-1),""))</f>
        <v>-1</v>
      </c>
      <c r="F238" s="328" t="str">
        <f t="shared" si="23"/>
        <v>是</v>
      </c>
      <c r="G238" s="311" t="str">
        <f t="shared" si="24"/>
        <v>款</v>
      </c>
    </row>
    <row r="239" s="304" customFormat="1" ht="37.5" spans="1:7">
      <c r="A239" s="330" t="s">
        <v>1625</v>
      </c>
      <c r="B239" s="331" t="s">
        <v>1626</v>
      </c>
      <c r="C239" s="332">
        <f>VLOOKUP(A239,'2-2曲靖经开区政府性基金预算支出情况表'!A230:C480,3,0)</f>
        <v>0</v>
      </c>
      <c r="D239" s="332">
        <f>VLOOKUP(A239,'2-2曲靖经开区政府性基金预算支出情况表'!A230:D480,4,0)</f>
        <v>0</v>
      </c>
      <c r="E239" s="333" t="str">
        <f t="shared" si="22"/>
        <v/>
      </c>
      <c r="F239" s="328" t="str">
        <f t="shared" si="23"/>
        <v>否</v>
      </c>
      <c r="G239" s="311" t="str">
        <f t="shared" si="24"/>
        <v>项</v>
      </c>
    </row>
    <row r="240" s="304" customFormat="1" ht="18.75" spans="1:7">
      <c r="A240" s="330" t="s">
        <v>1627</v>
      </c>
      <c r="B240" s="331" t="s">
        <v>1628</v>
      </c>
      <c r="C240" s="332">
        <f>VLOOKUP(A240,'2-2曲靖经开区政府性基金预算支出情况表'!A231:C481,3,0)</f>
        <v>0</v>
      </c>
      <c r="D240" s="332">
        <f>VLOOKUP(A240,'2-2曲靖经开区政府性基金预算支出情况表'!A231:D481,4,0)</f>
        <v>0</v>
      </c>
      <c r="E240" s="333" t="str">
        <f t="shared" si="22"/>
        <v/>
      </c>
      <c r="F240" s="328" t="str">
        <f t="shared" si="23"/>
        <v>否</v>
      </c>
      <c r="G240" s="311" t="str">
        <f t="shared" si="24"/>
        <v>项</v>
      </c>
    </row>
    <row r="241" s="304" customFormat="1" ht="37.5" spans="1:7">
      <c r="A241" s="330" t="s">
        <v>1629</v>
      </c>
      <c r="B241" s="331" t="s">
        <v>1630</v>
      </c>
      <c r="C241" s="332">
        <f>VLOOKUP(A241,'2-2曲靖经开区政府性基金预算支出情况表'!A232:C482,3,0)</f>
        <v>0</v>
      </c>
      <c r="D241" s="332">
        <f>VLOOKUP(A241,'2-2曲靖经开区政府性基金预算支出情况表'!A232:D482,4,0)</f>
        <v>0</v>
      </c>
      <c r="E241" s="333" t="str">
        <f t="shared" si="22"/>
        <v/>
      </c>
      <c r="F241" s="328" t="str">
        <f t="shared" si="23"/>
        <v>否</v>
      </c>
      <c r="G241" s="311" t="str">
        <f t="shared" si="24"/>
        <v>项</v>
      </c>
    </row>
    <row r="242" s="304" customFormat="1" ht="37.5" spans="1:7">
      <c r="A242" s="330" t="s">
        <v>1631</v>
      </c>
      <c r="B242" s="331" t="s">
        <v>1632</v>
      </c>
      <c r="C242" s="332">
        <f>VLOOKUP(A242,'2-2曲靖经开区政府性基金预算支出情况表'!A233:C483,3,0)</f>
        <v>0</v>
      </c>
      <c r="D242" s="332">
        <f>VLOOKUP(A242,'2-2曲靖经开区政府性基金预算支出情况表'!A233:D483,4,0)</f>
        <v>0</v>
      </c>
      <c r="E242" s="333" t="str">
        <f t="shared" si="22"/>
        <v/>
      </c>
      <c r="F242" s="328" t="str">
        <f t="shared" si="23"/>
        <v>否</v>
      </c>
      <c r="G242" s="311" t="str">
        <f t="shared" si="24"/>
        <v>项</v>
      </c>
    </row>
    <row r="243" s="304" customFormat="1" ht="18.75" spans="1:7">
      <c r="A243" s="330" t="s">
        <v>1633</v>
      </c>
      <c r="B243" s="331" t="s">
        <v>1634</v>
      </c>
      <c r="C243" s="332">
        <f>VLOOKUP(A243,'2-2曲靖经开区政府性基金预算支出情况表'!A234:C484,3,0)</f>
        <v>0</v>
      </c>
      <c r="D243" s="332">
        <f>VLOOKUP(A243,'2-2曲靖经开区政府性基金预算支出情况表'!A234:D484,4,0)</f>
        <v>0</v>
      </c>
      <c r="E243" s="333" t="str">
        <f t="shared" si="22"/>
        <v/>
      </c>
      <c r="F243" s="328" t="str">
        <f t="shared" si="23"/>
        <v>否</v>
      </c>
      <c r="G243" s="311" t="str">
        <f t="shared" si="24"/>
        <v>项</v>
      </c>
    </row>
    <row r="244" s="304" customFormat="1" ht="18.75" spans="1:7">
      <c r="A244" s="330" t="s">
        <v>1635</v>
      </c>
      <c r="B244" s="331" t="s">
        <v>1636</v>
      </c>
      <c r="C244" s="332">
        <f>VLOOKUP(A244,'2-2曲靖经开区政府性基金预算支出情况表'!A235:C485,3,0)</f>
        <v>0</v>
      </c>
      <c r="D244" s="332">
        <f>VLOOKUP(A244,'2-2曲靖经开区政府性基金预算支出情况表'!A235:D485,4,0)</f>
        <v>0</v>
      </c>
      <c r="E244" s="333" t="str">
        <f t="shared" si="22"/>
        <v/>
      </c>
      <c r="F244" s="328" t="str">
        <f t="shared" si="23"/>
        <v>否</v>
      </c>
      <c r="G244" s="311" t="str">
        <f t="shared" si="24"/>
        <v>项</v>
      </c>
    </row>
    <row r="245" s="304" customFormat="1" ht="18.75" spans="1:7">
      <c r="A245" s="330" t="s">
        <v>1637</v>
      </c>
      <c r="B245" s="331" t="s">
        <v>1638</v>
      </c>
      <c r="C245" s="332">
        <f>VLOOKUP(A245,'2-2曲靖经开区政府性基金预算支出情况表'!A236:C486,3,0)</f>
        <v>0</v>
      </c>
      <c r="D245" s="332">
        <f>VLOOKUP(A245,'2-2曲靖经开区政府性基金预算支出情况表'!A236:D486,4,0)</f>
        <v>0</v>
      </c>
      <c r="E245" s="333" t="str">
        <f t="shared" si="22"/>
        <v/>
      </c>
      <c r="F245" s="328" t="str">
        <f t="shared" si="23"/>
        <v>否</v>
      </c>
      <c r="G245" s="311" t="str">
        <f t="shared" si="24"/>
        <v>项</v>
      </c>
    </row>
    <row r="246" s="304" customFormat="1" ht="37.5" spans="1:7">
      <c r="A246" s="330" t="s">
        <v>1639</v>
      </c>
      <c r="B246" s="331" t="s">
        <v>1640</v>
      </c>
      <c r="C246" s="332">
        <f>VLOOKUP(A246,'2-2曲靖经开区政府性基金预算支出情况表'!A237:C487,3,0)</f>
        <v>0</v>
      </c>
      <c r="D246" s="332">
        <f>VLOOKUP(A246,'2-2曲靖经开区政府性基金预算支出情况表'!A237:D487,4,0)</f>
        <v>0</v>
      </c>
      <c r="E246" s="333" t="str">
        <f t="shared" si="22"/>
        <v/>
      </c>
      <c r="F246" s="328" t="str">
        <f t="shared" si="23"/>
        <v>否</v>
      </c>
      <c r="G246" s="311" t="str">
        <f t="shared" si="24"/>
        <v>项</v>
      </c>
    </row>
    <row r="247" s="304" customFormat="1" ht="37.5" spans="1:7">
      <c r="A247" s="330" t="s">
        <v>1641</v>
      </c>
      <c r="B247" s="331" t="s">
        <v>1642</v>
      </c>
      <c r="C247" s="332">
        <f>VLOOKUP(A247,'2-2曲靖经开区政府性基金预算支出情况表'!A238:C488,3,0)</f>
        <v>0</v>
      </c>
      <c r="D247" s="332">
        <f>VLOOKUP(A247,'2-2曲靖经开区政府性基金预算支出情况表'!A238:D488,4,0)</f>
        <v>0</v>
      </c>
      <c r="E247" s="333" t="str">
        <f t="shared" si="22"/>
        <v/>
      </c>
      <c r="F247" s="328" t="str">
        <f t="shared" si="23"/>
        <v>否</v>
      </c>
      <c r="G247" s="311" t="str">
        <f t="shared" si="24"/>
        <v>项</v>
      </c>
    </row>
    <row r="248" s="304" customFormat="1" ht="18.75" spans="1:7">
      <c r="A248" s="330" t="s">
        <v>1643</v>
      </c>
      <c r="B248" s="331" t="s">
        <v>1644</v>
      </c>
      <c r="C248" s="332">
        <f>VLOOKUP(A248,'2-2曲靖经开区政府性基金预算支出情况表'!A239:C489,3,0)</f>
        <v>0</v>
      </c>
      <c r="D248" s="332">
        <f>VLOOKUP(A248,'2-2曲靖经开区政府性基金预算支出情况表'!A239:D489,4,0)</f>
        <v>0</v>
      </c>
      <c r="E248" s="333" t="str">
        <f t="shared" si="22"/>
        <v/>
      </c>
      <c r="F248" s="328" t="str">
        <f t="shared" si="23"/>
        <v>否</v>
      </c>
      <c r="G248" s="311" t="str">
        <f t="shared" si="24"/>
        <v>项</v>
      </c>
    </row>
    <row r="249" s="304" customFormat="1" ht="18.75" spans="1:7">
      <c r="A249" s="330" t="s">
        <v>1645</v>
      </c>
      <c r="B249" s="331" t="s">
        <v>1646</v>
      </c>
      <c r="C249" s="332">
        <f>VLOOKUP(A249,'2-2曲靖经开区政府性基金预算支出情况表'!A240:C490,3,0)</f>
        <v>0</v>
      </c>
      <c r="D249" s="332">
        <f>VLOOKUP(A249,'2-2曲靖经开区政府性基金预算支出情况表'!A240:D490,4,0)</f>
        <v>0</v>
      </c>
      <c r="E249" s="333" t="str">
        <f t="shared" si="22"/>
        <v/>
      </c>
      <c r="F249" s="328" t="str">
        <f t="shared" si="23"/>
        <v>否</v>
      </c>
      <c r="G249" s="311" t="str">
        <f t="shared" si="24"/>
        <v>项</v>
      </c>
    </row>
    <row r="250" s="304" customFormat="1" ht="18.75" spans="1:7">
      <c r="A250" s="330" t="s">
        <v>1647</v>
      </c>
      <c r="B250" s="331" t="s">
        <v>1648</v>
      </c>
      <c r="C250" s="332">
        <f>VLOOKUP(A250,'2-2曲靖经开区政府性基金预算支出情况表'!A241:C491,3,0)</f>
        <v>35</v>
      </c>
      <c r="D250" s="332">
        <f>VLOOKUP(A250,'2-2曲靖经开区政府性基金预算支出情况表'!A241:D491,4,0)</f>
        <v>0</v>
      </c>
      <c r="E250" s="333">
        <f t="shared" si="22"/>
        <v>-1</v>
      </c>
      <c r="F250" s="328" t="str">
        <f t="shared" si="23"/>
        <v>是</v>
      </c>
      <c r="G250" s="311" t="str">
        <f t="shared" si="24"/>
        <v>项</v>
      </c>
    </row>
    <row r="251" s="304" customFormat="1" ht="18.75" spans="1:7">
      <c r="A251" s="330" t="s">
        <v>1649</v>
      </c>
      <c r="B251" s="331" t="s">
        <v>1650</v>
      </c>
      <c r="C251" s="332">
        <f>VLOOKUP(A251,'2-2曲靖经开区政府性基金预算支出情况表'!A242:C492,3,0)</f>
        <v>0</v>
      </c>
      <c r="D251" s="332">
        <f>VLOOKUP(A251,'2-2曲靖经开区政府性基金预算支出情况表'!A242:D492,4,0)</f>
        <v>0</v>
      </c>
      <c r="E251" s="333" t="str">
        <f t="shared" si="22"/>
        <v/>
      </c>
      <c r="F251" s="328" t="str">
        <f t="shared" si="23"/>
        <v>否</v>
      </c>
      <c r="G251" s="311" t="str">
        <f t="shared" si="24"/>
        <v>项</v>
      </c>
    </row>
    <row r="252" s="304" customFormat="1" ht="18.75" spans="1:7">
      <c r="A252" s="330" t="s">
        <v>1651</v>
      </c>
      <c r="B252" s="331" t="s">
        <v>1652</v>
      </c>
      <c r="C252" s="332">
        <f>VLOOKUP(A252,'2-2曲靖经开区政府性基金预算支出情况表'!A243:C493,3,0)</f>
        <v>0</v>
      </c>
      <c r="D252" s="332">
        <f>VLOOKUP(A252,'2-2曲靖经开区政府性基金预算支出情况表'!A243:D493,4,0)</f>
        <v>0</v>
      </c>
      <c r="E252" s="333" t="str">
        <f t="shared" si="22"/>
        <v/>
      </c>
      <c r="F252" s="328" t="str">
        <f t="shared" si="23"/>
        <v>否</v>
      </c>
      <c r="G252" s="311" t="str">
        <f t="shared" si="24"/>
        <v>项</v>
      </c>
    </row>
    <row r="253" s="304" customFormat="1" ht="37.5" spans="1:7">
      <c r="A253" s="330" t="s">
        <v>1653</v>
      </c>
      <c r="B253" s="329" t="s">
        <v>1654</v>
      </c>
      <c r="C253" s="334">
        <f>VLOOKUP(A253,'2-2曲靖经开区政府性基金预算支出情况表'!A244:C494,3,0)</f>
        <v>0</v>
      </c>
      <c r="D253" s="334">
        <f>VLOOKUP(A253,'2-2曲靖经开区政府性基金预算支出情况表'!A244:D494,4,0)</f>
        <v>0</v>
      </c>
      <c r="E253" s="335"/>
      <c r="F253" s="328" t="str">
        <f t="shared" si="23"/>
        <v>否</v>
      </c>
      <c r="G253" s="311" t="str">
        <f t="shared" si="24"/>
        <v>项</v>
      </c>
    </row>
    <row r="254" s="304" customFormat="1" ht="18.75" spans="1:7">
      <c r="A254" s="330" t="s">
        <v>1655</v>
      </c>
      <c r="B254" s="329" t="s">
        <v>1656</v>
      </c>
      <c r="C254" s="334">
        <f>VLOOKUP(A254,'2-2曲靖经开区政府性基金预算支出情况表'!A245:C495,3,0)</f>
        <v>26</v>
      </c>
      <c r="D254" s="334">
        <f>VLOOKUP(A254,'2-2曲靖经开区政府性基金预算支出情况表'!A245:D495,4,0)</f>
        <v>0</v>
      </c>
      <c r="E254" s="333">
        <f>IF(C254&gt;0,D254/C254-1,IF(C254&lt;0,-(D254/C254-1),""))</f>
        <v>-1</v>
      </c>
      <c r="F254" s="328" t="str">
        <f t="shared" si="23"/>
        <v>是</v>
      </c>
      <c r="G254" s="311" t="str">
        <f t="shared" si="24"/>
        <v>项</v>
      </c>
    </row>
    <row r="255" s="304" customFormat="1" ht="18.75" spans="1:7">
      <c r="A255" s="344" t="s">
        <v>1657</v>
      </c>
      <c r="B255" s="325" t="s">
        <v>1658</v>
      </c>
      <c r="C255" s="326">
        <f>VLOOKUP(A255,'2-2曲靖经开区政府性基金预算支出情况表'!A246:C496,3,0)</f>
        <v>0</v>
      </c>
      <c r="D255" s="326">
        <f>VLOOKUP(A255,'2-2曲靖经开区政府性基金预算支出情况表'!A246:D496,4,0)</f>
        <v>0</v>
      </c>
      <c r="E255" s="327"/>
      <c r="F255" s="328" t="str">
        <f t="shared" si="23"/>
        <v>是</v>
      </c>
      <c r="G255" s="311" t="str">
        <f t="shared" si="24"/>
        <v>类</v>
      </c>
    </row>
    <row r="256" s="304" customFormat="1" ht="18.75" spans="1:7">
      <c r="A256" s="344" t="s">
        <v>1659</v>
      </c>
      <c r="B256" s="336" t="s">
        <v>1660</v>
      </c>
      <c r="C256" s="337">
        <f>VLOOKUP(A256,'2-2曲靖经开区政府性基金预算支出情况表'!A247:C497,3,0)</f>
        <v>0</v>
      </c>
      <c r="D256" s="337">
        <f>VLOOKUP(A256,'2-2曲靖经开区政府性基金预算支出情况表'!A247:D497,4,0)</f>
        <v>0</v>
      </c>
      <c r="E256" s="338" t="str">
        <f t="shared" si="22"/>
        <v/>
      </c>
      <c r="F256" s="328" t="str">
        <f t="shared" si="23"/>
        <v>否</v>
      </c>
      <c r="G256" s="311" t="str">
        <f t="shared" si="24"/>
        <v>款</v>
      </c>
    </row>
    <row r="257" s="304" customFormat="1" ht="18.75" spans="1:7">
      <c r="A257" s="345" t="s">
        <v>1661</v>
      </c>
      <c r="B257" s="331" t="s">
        <v>1662</v>
      </c>
      <c r="C257" s="332">
        <f>VLOOKUP(A257,'2-2曲靖经开区政府性基金预算支出情况表'!A248:C498,3,0)</f>
        <v>0</v>
      </c>
      <c r="D257" s="332">
        <f>VLOOKUP(A257,'2-2曲靖经开区政府性基金预算支出情况表'!A248:D498,4,0)</f>
        <v>0</v>
      </c>
      <c r="E257" s="333" t="str">
        <f t="shared" si="22"/>
        <v/>
      </c>
      <c r="F257" s="328" t="str">
        <f t="shared" si="23"/>
        <v>否</v>
      </c>
      <c r="G257" s="311" t="str">
        <f t="shared" si="24"/>
        <v>项</v>
      </c>
    </row>
    <row r="258" s="304" customFormat="1" ht="18.75" spans="1:7">
      <c r="A258" s="345" t="s">
        <v>1663</v>
      </c>
      <c r="B258" s="331" t="s">
        <v>1664</v>
      </c>
      <c r="C258" s="332">
        <f>VLOOKUP(A258,'2-2曲靖经开区政府性基金预算支出情况表'!A249:C499,3,0)</f>
        <v>0</v>
      </c>
      <c r="D258" s="332">
        <f>VLOOKUP(A258,'2-2曲靖经开区政府性基金预算支出情况表'!A249:D499,4,0)</f>
        <v>0</v>
      </c>
      <c r="E258" s="333" t="str">
        <f t="shared" si="22"/>
        <v/>
      </c>
      <c r="F258" s="328" t="str">
        <f t="shared" si="23"/>
        <v>否</v>
      </c>
      <c r="G258" s="311" t="str">
        <f t="shared" si="24"/>
        <v>项</v>
      </c>
    </row>
    <row r="259" s="304" customFormat="1" ht="18.75" spans="1:7">
      <c r="A259" s="345" t="s">
        <v>1665</v>
      </c>
      <c r="B259" s="331" t="s">
        <v>1666</v>
      </c>
      <c r="C259" s="332">
        <f>VLOOKUP(A259,'2-2曲靖经开区政府性基金预算支出情况表'!A250:C500,3,0)</f>
        <v>0</v>
      </c>
      <c r="D259" s="332">
        <f>VLOOKUP(A259,'2-2曲靖经开区政府性基金预算支出情况表'!A250:D500,4,0)</f>
        <v>0</v>
      </c>
      <c r="E259" s="333" t="str">
        <f t="shared" si="22"/>
        <v/>
      </c>
      <c r="F259" s="328" t="str">
        <f t="shared" si="23"/>
        <v>否</v>
      </c>
      <c r="G259" s="311" t="str">
        <f t="shared" si="24"/>
        <v>项</v>
      </c>
    </row>
    <row r="260" s="304" customFormat="1" ht="18.75" spans="1:7">
      <c r="A260" s="345" t="s">
        <v>1667</v>
      </c>
      <c r="B260" s="331" t="s">
        <v>1668</v>
      </c>
      <c r="C260" s="332">
        <f>VLOOKUP(A260,'2-2曲靖经开区政府性基金预算支出情况表'!A251:C501,3,0)</f>
        <v>0</v>
      </c>
      <c r="D260" s="332">
        <f>VLOOKUP(A260,'2-2曲靖经开区政府性基金预算支出情况表'!A251:D501,4,0)</f>
        <v>0</v>
      </c>
      <c r="E260" s="333" t="str">
        <f t="shared" si="22"/>
        <v/>
      </c>
      <c r="F260" s="328" t="str">
        <f t="shared" si="23"/>
        <v>否</v>
      </c>
      <c r="G260" s="311" t="str">
        <f t="shared" si="24"/>
        <v>项</v>
      </c>
    </row>
    <row r="261" s="304" customFormat="1" ht="18.75" spans="1:7">
      <c r="A261" s="345" t="s">
        <v>1669</v>
      </c>
      <c r="B261" s="331" t="s">
        <v>1670</v>
      </c>
      <c r="C261" s="332">
        <f>VLOOKUP(A261,'2-2曲靖经开区政府性基金预算支出情况表'!A252:C502,3,0)</f>
        <v>0</v>
      </c>
      <c r="D261" s="332">
        <f>VLOOKUP(A261,'2-2曲靖经开区政府性基金预算支出情况表'!A252:D502,4,0)</f>
        <v>0</v>
      </c>
      <c r="E261" s="333" t="str">
        <f t="shared" si="22"/>
        <v/>
      </c>
      <c r="F261" s="328" t="str">
        <f t="shared" si="23"/>
        <v>否</v>
      </c>
      <c r="G261" s="311" t="str">
        <f t="shared" si="24"/>
        <v>项</v>
      </c>
    </row>
    <row r="262" s="304" customFormat="1" ht="18.75" spans="1:7">
      <c r="A262" s="345" t="s">
        <v>1671</v>
      </c>
      <c r="B262" s="331" t="s">
        <v>1672</v>
      </c>
      <c r="C262" s="332">
        <f>VLOOKUP(A262,'2-2曲靖经开区政府性基金预算支出情况表'!A253:C503,3,0)</f>
        <v>0</v>
      </c>
      <c r="D262" s="332">
        <f>VLOOKUP(A262,'2-2曲靖经开区政府性基金预算支出情况表'!A253:D503,4,0)</f>
        <v>0</v>
      </c>
      <c r="E262" s="333" t="str">
        <f t="shared" si="22"/>
        <v/>
      </c>
      <c r="F262" s="328" t="str">
        <f t="shared" si="23"/>
        <v>否</v>
      </c>
      <c r="G262" s="311" t="str">
        <f t="shared" si="24"/>
        <v>项</v>
      </c>
    </row>
    <row r="263" s="304" customFormat="1" ht="18.75" spans="1:7">
      <c r="A263" s="345" t="s">
        <v>1673</v>
      </c>
      <c r="B263" s="331" t="s">
        <v>1674</v>
      </c>
      <c r="C263" s="332">
        <f>VLOOKUP(A263,'2-2曲靖经开区政府性基金预算支出情况表'!A254:C504,3,0)</f>
        <v>0</v>
      </c>
      <c r="D263" s="332">
        <f>VLOOKUP(A263,'2-2曲靖经开区政府性基金预算支出情况表'!A254:D504,4,0)</f>
        <v>0</v>
      </c>
      <c r="E263" s="333" t="str">
        <f t="shared" si="22"/>
        <v/>
      </c>
      <c r="F263" s="328" t="str">
        <f t="shared" si="23"/>
        <v>否</v>
      </c>
      <c r="G263" s="311" t="str">
        <f t="shared" si="24"/>
        <v>项</v>
      </c>
    </row>
    <row r="264" s="304" customFormat="1" ht="18.75" spans="1:7">
      <c r="A264" s="345" t="s">
        <v>1675</v>
      </c>
      <c r="B264" s="331" t="s">
        <v>1676</v>
      </c>
      <c r="C264" s="332">
        <f>VLOOKUP(A264,'2-2曲靖经开区政府性基金预算支出情况表'!A255:C505,3,0)</f>
        <v>0</v>
      </c>
      <c r="D264" s="332">
        <f>VLOOKUP(A264,'2-2曲靖经开区政府性基金预算支出情况表'!A255:D505,4,0)</f>
        <v>0</v>
      </c>
      <c r="E264" s="333" t="str">
        <f t="shared" si="22"/>
        <v/>
      </c>
      <c r="F264" s="328" t="str">
        <f t="shared" si="23"/>
        <v>否</v>
      </c>
      <c r="G264" s="311" t="str">
        <f t="shared" si="24"/>
        <v>项</v>
      </c>
    </row>
    <row r="265" s="304" customFormat="1" ht="18.75" spans="1:7">
      <c r="A265" s="345" t="s">
        <v>1677</v>
      </c>
      <c r="B265" s="331" t="s">
        <v>1678</v>
      </c>
      <c r="C265" s="332">
        <f>VLOOKUP(A265,'2-2曲靖经开区政府性基金预算支出情况表'!A256:C506,3,0)</f>
        <v>0</v>
      </c>
      <c r="D265" s="332">
        <f>VLOOKUP(A265,'2-2曲靖经开区政府性基金预算支出情况表'!A256:D506,4,0)</f>
        <v>0</v>
      </c>
      <c r="E265" s="333" t="str">
        <f t="shared" si="22"/>
        <v/>
      </c>
      <c r="F265" s="328" t="str">
        <f t="shared" si="23"/>
        <v>否</v>
      </c>
      <c r="G265" s="311" t="str">
        <f t="shared" si="24"/>
        <v>项</v>
      </c>
    </row>
    <row r="266" s="304" customFormat="1" ht="18.75" spans="1:7">
      <c r="A266" s="345" t="s">
        <v>1679</v>
      </c>
      <c r="B266" s="331" t="s">
        <v>1680</v>
      </c>
      <c r="C266" s="332">
        <f>VLOOKUP(A266,'2-2曲靖经开区政府性基金预算支出情况表'!A257:C507,3,0)</f>
        <v>0</v>
      </c>
      <c r="D266" s="332">
        <f>VLOOKUP(A266,'2-2曲靖经开区政府性基金预算支出情况表'!A257:D507,4,0)</f>
        <v>0</v>
      </c>
      <c r="E266" s="333" t="str">
        <f t="shared" si="22"/>
        <v/>
      </c>
      <c r="F266" s="328" t="str">
        <f t="shared" si="23"/>
        <v>否</v>
      </c>
      <c r="G266" s="311" t="str">
        <f t="shared" si="24"/>
        <v>项</v>
      </c>
    </row>
    <row r="267" s="304" customFormat="1" ht="18.75" spans="1:7">
      <c r="A267" s="345" t="s">
        <v>1681</v>
      </c>
      <c r="B267" s="331" t="s">
        <v>1682</v>
      </c>
      <c r="C267" s="332">
        <f>VLOOKUP(A267,'2-2曲靖经开区政府性基金预算支出情况表'!A258:C508,3,0)</f>
        <v>0</v>
      </c>
      <c r="D267" s="332">
        <f>VLOOKUP(A267,'2-2曲靖经开区政府性基金预算支出情况表'!A258:D508,4,0)</f>
        <v>0</v>
      </c>
      <c r="E267" s="333" t="str">
        <f t="shared" si="22"/>
        <v/>
      </c>
      <c r="F267" s="328" t="str">
        <f t="shared" si="23"/>
        <v>否</v>
      </c>
      <c r="G267" s="311" t="str">
        <f t="shared" si="24"/>
        <v>项</v>
      </c>
    </row>
    <row r="268" s="304" customFormat="1" ht="18.75" spans="1:7">
      <c r="A268" s="345" t="s">
        <v>1683</v>
      </c>
      <c r="B268" s="331" t="s">
        <v>1684</v>
      </c>
      <c r="C268" s="332">
        <f>VLOOKUP(A268,'2-2曲靖经开区政府性基金预算支出情况表'!A259:C509,3,0)</f>
        <v>0</v>
      </c>
      <c r="D268" s="332">
        <f>VLOOKUP(A268,'2-2曲靖经开区政府性基金预算支出情况表'!A259:D509,4,0)</f>
        <v>0</v>
      </c>
      <c r="E268" s="333" t="str">
        <f t="shared" si="22"/>
        <v/>
      </c>
      <c r="F268" s="328" t="str">
        <f t="shared" si="23"/>
        <v>否</v>
      </c>
      <c r="G268" s="311" t="str">
        <f t="shared" si="24"/>
        <v>项</v>
      </c>
    </row>
    <row r="269" s="304" customFormat="1" ht="18.75" spans="1:7">
      <c r="A269" s="344" t="s">
        <v>1685</v>
      </c>
      <c r="B269" s="336" t="s">
        <v>1686</v>
      </c>
      <c r="C269" s="337">
        <f>VLOOKUP(A269,'2-2曲靖经开区政府性基金预算支出情况表'!A260:C510,3,0)</f>
        <v>0</v>
      </c>
      <c r="D269" s="337">
        <f>VLOOKUP(A269,'2-2曲靖经开区政府性基金预算支出情况表'!A260:D510,4,0)</f>
        <v>0</v>
      </c>
      <c r="E269" s="338" t="str">
        <f t="shared" si="22"/>
        <v/>
      </c>
      <c r="F269" s="328" t="str">
        <f t="shared" si="23"/>
        <v>否</v>
      </c>
      <c r="G269" s="311" t="str">
        <f t="shared" si="24"/>
        <v>款</v>
      </c>
    </row>
    <row r="270" s="304" customFormat="1" ht="18.75" spans="1:7">
      <c r="A270" s="345" t="s">
        <v>1687</v>
      </c>
      <c r="B270" s="331" t="s">
        <v>1688</v>
      </c>
      <c r="C270" s="332">
        <f>VLOOKUP(A270,'2-2曲靖经开区政府性基金预算支出情况表'!A261:C511,3,0)</f>
        <v>0</v>
      </c>
      <c r="D270" s="332">
        <f>VLOOKUP(A270,'2-2曲靖经开区政府性基金预算支出情况表'!A261:D511,4,0)</f>
        <v>0</v>
      </c>
      <c r="E270" s="333" t="str">
        <f t="shared" si="22"/>
        <v/>
      </c>
      <c r="F270" s="328" t="str">
        <f t="shared" si="23"/>
        <v>否</v>
      </c>
      <c r="G270" s="311" t="str">
        <f t="shared" si="24"/>
        <v>项</v>
      </c>
    </row>
    <row r="271" s="304" customFormat="1" ht="18.75" spans="1:7">
      <c r="A271" s="345" t="s">
        <v>1689</v>
      </c>
      <c r="B271" s="331" t="s">
        <v>1690</v>
      </c>
      <c r="C271" s="332">
        <f>VLOOKUP(A271,'2-2曲靖经开区政府性基金预算支出情况表'!A262:C512,3,0)</f>
        <v>0</v>
      </c>
      <c r="D271" s="332">
        <f>VLOOKUP(A271,'2-2曲靖经开区政府性基金预算支出情况表'!A262:D512,4,0)</f>
        <v>0</v>
      </c>
      <c r="E271" s="333" t="str">
        <f t="shared" si="22"/>
        <v/>
      </c>
      <c r="F271" s="328" t="str">
        <f t="shared" si="23"/>
        <v>否</v>
      </c>
      <c r="G271" s="311" t="str">
        <f t="shared" si="24"/>
        <v>项</v>
      </c>
    </row>
    <row r="272" s="304" customFormat="1" ht="18.75" spans="1:7">
      <c r="A272" s="345" t="s">
        <v>1691</v>
      </c>
      <c r="B272" s="331" t="s">
        <v>1692</v>
      </c>
      <c r="C272" s="332">
        <f>VLOOKUP(A272,'2-2曲靖经开区政府性基金预算支出情况表'!A263:C513,3,0)</f>
        <v>0</v>
      </c>
      <c r="D272" s="332">
        <f>VLOOKUP(A272,'2-2曲靖经开区政府性基金预算支出情况表'!A263:D513,4,0)</f>
        <v>0</v>
      </c>
      <c r="E272" s="333" t="str">
        <f t="shared" si="22"/>
        <v/>
      </c>
      <c r="F272" s="328" t="str">
        <f t="shared" si="23"/>
        <v>否</v>
      </c>
      <c r="G272" s="311" t="str">
        <f t="shared" si="24"/>
        <v>项</v>
      </c>
    </row>
    <row r="273" s="304" customFormat="1" ht="18.75" spans="1:7">
      <c r="A273" s="345" t="s">
        <v>1693</v>
      </c>
      <c r="B273" s="331" t="s">
        <v>1694</v>
      </c>
      <c r="C273" s="332">
        <f>VLOOKUP(A273,'2-2曲靖经开区政府性基金预算支出情况表'!A264:C514,3,0)</f>
        <v>0</v>
      </c>
      <c r="D273" s="332">
        <f>VLOOKUP(A273,'2-2曲靖经开区政府性基金预算支出情况表'!A264:D514,4,0)</f>
        <v>0</v>
      </c>
      <c r="E273" s="333" t="str">
        <f t="shared" si="22"/>
        <v/>
      </c>
      <c r="F273" s="328" t="str">
        <f t="shared" si="23"/>
        <v>否</v>
      </c>
      <c r="G273" s="311" t="str">
        <f t="shared" si="24"/>
        <v>项</v>
      </c>
    </row>
    <row r="274" s="304" customFormat="1" ht="18.75" spans="1:7">
      <c r="A274" s="345" t="s">
        <v>1695</v>
      </c>
      <c r="B274" s="331" t="s">
        <v>1696</v>
      </c>
      <c r="C274" s="332">
        <f>VLOOKUP(A274,'2-2曲靖经开区政府性基金预算支出情况表'!A265:C515,3,0)</f>
        <v>0</v>
      </c>
      <c r="D274" s="332">
        <f>VLOOKUP(A274,'2-2曲靖经开区政府性基金预算支出情况表'!A265:D515,4,0)</f>
        <v>0</v>
      </c>
      <c r="E274" s="333" t="str">
        <f t="shared" si="22"/>
        <v/>
      </c>
      <c r="F274" s="328" t="str">
        <f t="shared" si="23"/>
        <v>否</v>
      </c>
      <c r="G274" s="311" t="str">
        <f t="shared" si="24"/>
        <v>项</v>
      </c>
    </row>
    <row r="275" s="304" customFormat="1" ht="18.75" spans="1:7">
      <c r="A275" s="345" t="s">
        <v>1697</v>
      </c>
      <c r="B275" s="331" t="s">
        <v>1698</v>
      </c>
      <c r="C275" s="332">
        <f>VLOOKUP(A275,'2-2曲靖经开区政府性基金预算支出情况表'!A266:C516,3,0)</f>
        <v>0</v>
      </c>
      <c r="D275" s="332">
        <f>VLOOKUP(A275,'2-2曲靖经开区政府性基金预算支出情况表'!A266:D516,4,0)</f>
        <v>0</v>
      </c>
      <c r="E275" s="333" t="str">
        <f t="shared" si="22"/>
        <v/>
      </c>
      <c r="F275" s="328" t="str">
        <f t="shared" si="23"/>
        <v>否</v>
      </c>
      <c r="G275" s="311" t="str">
        <f t="shared" si="24"/>
        <v>项</v>
      </c>
    </row>
    <row r="276" s="304" customFormat="1" ht="18.75" spans="1:7">
      <c r="A276" s="330"/>
      <c r="B276" s="329"/>
      <c r="C276" s="334"/>
      <c r="D276" s="334"/>
      <c r="E276" s="327"/>
      <c r="F276" s="328" t="str">
        <f t="shared" si="23"/>
        <v>是</v>
      </c>
      <c r="G276" s="311"/>
    </row>
    <row r="277" s="304" customFormat="1" ht="18.75" spans="1:7">
      <c r="A277" s="349"/>
      <c r="B277" s="350" t="s">
        <v>1738</v>
      </c>
      <c r="C277" s="326">
        <f>C4+C5+C6+C22+C34+C35+C48+C105+C131+C183+C187+C188+C189+C190+C191+C219+C237+C255</f>
        <v>33867</v>
      </c>
      <c r="D277" s="326">
        <f>D4+D5+D6+D22+D34+D35+D48+D105+D131+D183+D187+D188+D189+D190+D191+D219+D237+D255</f>
        <v>66964</v>
      </c>
      <c r="E277" s="327"/>
      <c r="F277" s="328" t="str">
        <f t="shared" si="23"/>
        <v>是</v>
      </c>
      <c r="G277" s="311"/>
    </row>
    <row r="278" s="304" customFormat="1" ht="18.75" spans="1:7">
      <c r="A278" s="351" t="s">
        <v>1701</v>
      </c>
      <c r="B278" s="352" t="s">
        <v>121</v>
      </c>
      <c r="C278" s="102">
        <f>C282+C284+C286</f>
        <v>27513</v>
      </c>
      <c r="D278" s="102">
        <f>D282+D284+D286+D288</f>
        <v>8219</v>
      </c>
      <c r="E278" s="140"/>
      <c r="F278" s="328" t="str">
        <f t="shared" si="23"/>
        <v>是</v>
      </c>
      <c r="G278" s="311"/>
    </row>
    <row r="279" s="304" customFormat="1" ht="18.75" spans="1:7">
      <c r="A279" s="353" t="s">
        <v>1702</v>
      </c>
      <c r="B279" s="354" t="s">
        <v>1739</v>
      </c>
      <c r="C279" s="109"/>
      <c r="D279" s="109"/>
      <c r="E279" s="138"/>
      <c r="F279" s="328" t="str">
        <f t="shared" si="23"/>
        <v>否</v>
      </c>
      <c r="G279" s="311"/>
    </row>
    <row r="280" s="304" customFormat="1" ht="18.75" spans="1:7">
      <c r="A280" s="353" t="s">
        <v>1740</v>
      </c>
      <c r="B280" s="354" t="s">
        <v>1741</v>
      </c>
      <c r="C280" s="109"/>
      <c r="D280" s="109"/>
      <c r="E280" s="138"/>
      <c r="F280" s="328" t="str">
        <f t="shared" si="23"/>
        <v>否</v>
      </c>
      <c r="G280" s="311"/>
    </row>
    <row r="281" s="304" customFormat="1" ht="18.75" spans="1:6">
      <c r="A281" s="355" t="s">
        <v>1704</v>
      </c>
      <c r="B281" s="356" t="s">
        <v>1742</v>
      </c>
      <c r="C281" s="109"/>
      <c r="D281" s="109"/>
      <c r="E281" s="138"/>
      <c r="F281" s="328" t="str">
        <f t="shared" si="23"/>
        <v>否</v>
      </c>
    </row>
    <row r="282" s="304" customFormat="1" ht="18.75" spans="1:6">
      <c r="A282" s="357" t="s">
        <v>1708</v>
      </c>
      <c r="B282" s="358" t="s">
        <v>122</v>
      </c>
      <c r="C282" s="109">
        <f>C283</f>
        <v>629</v>
      </c>
      <c r="D282" s="109">
        <f>D283</f>
        <v>1000</v>
      </c>
      <c r="E282" s="138"/>
      <c r="F282" s="328"/>
    </row>
    <row r="283" s="304" customFormat="1" ht="18.75" spans="1:6">
      <c r="A283" s="357" t="s">
        <v>1710</v>
      </c>
      <c r="B283" s="358" t="s">
        <v>1742</v>
      </c>
      <c r="C283" s="109">
        <v>629</v>
      </c>
      <c r="D283" s="359">
        <v>1000</v>
      </c>
      <c r="E283" s="138"/>
      <c r="F283" s="328"/>
    </row>
    <row r="284" s="304" customFormat="1" ht="18.75" spans="1:6">
      <c r="A284" s="353" t="s">
        <v>1712</v>
      </c>
      <c r="B284" s="358" t="s">
        <v>123</v>
      </c>
      <c r="C284" s="109">
        <f>C285</f>
        <v>6400</v>
      </c>
      <c r="D284" s="360">
        <f>D285</f>
        <v>7219</v>
      </c>
      <c r="E284" s="138"/>
      <c r="F284" s="328"/>
    </row>
    <row r="285" s="304" customFormat="1" ht="18.75" spans="1:6">
      <c r="A285" s="353" t="s">
        <v>1714</v>
      </c>
      <c r="B285" s="358" t="s">
        <v>1743</v>
      </c>
      <c r="C285" s="109">
        <v>6400</v>
      </c>
      <c r="D285" s="359">
        <v>7219</v>
      </c>
      <c r="E285" s="138"/>
      <c r="F285" s="328"/>
    </row>
    <row r="286" s="304" customFormat="1" ht="18.75" spans="1:7">
      <c r="A286" s="353" t="s">
        <v>1716</v>
      </c>
      <c r="B286" s="358" t="s">
        <v>1744</v>
      </c>
      <c r="C286" s="109">
        <v>20484</v>
      </c>
      <c r="D286" s="102">
        <f>SUBTOTAL(9,D287)</f>
        <v>0</v>
      </c>
      <c r="E286" s="138"/>
      <c r="F286" s="328" t="str">
        <f>IF(LEN(A286)=3,"是",IF(B286&lt;&gt;"",IF(SUM(C286:D286)&lt;&gt;0,"是","否"),"是"))</f>
        <v>是</v>
      </c>
      <c r="G286" s="311"/>
    </row>
    <row r="287" ht="18.75" spans="1:7">
      <c r="A287" s="353" t="s">
        <v>1745</v>
      </c>
      <c r="B287" s="361" t="s">
        <v>1746</v>
      </c>
      <c r="C287" s="109"/>
      <c r="D287" s="109"/>
      <c r="E287" s="140"/>
      <c r="F287" s="328" t="str">
        <f>IF(LEN(A287)=3,"是",IF(B287&lt;&gt;"",IF(SUM(C287:D287)&lt;&gt;0,"是","否"),"是"))</f>
        <v>否</v>
      </c>
      <c r="G287" s="311"/>
    </row>
    <row r="288" ht="18.75" spans="1:7">
      <c r="A288" s="351" t="s">
        <v>1718</v>
      </c>
      <c r="B288" s="362" t="s">
        <v>1719</v>
      </c>
      <c r="C288" s="102">
        <f>SUBTOTAL(9,C289:C290)</f>
        <v>59816</v>
      </c>
      <c r="D288" s="102">
        <f>SUBTOTAL(9,D289:D290)</f>
        <v>0</v>
      </c>
      <c r="E288" s="138"/>
      <c r="F288" s="328" t="str">
        <f>IF(LEN(A288)=3,"是",IF(B288&lt;&gt;"",IF(SUM(C288:D288)&lt;&gt;0,"是","否"),"是"))</f>
        <v>是</v>
      </c>
      <c r="G288" s="311"/>
    </row>
    <row r="289" ht="18.75" spans="1:7">
      <c r="A289" s="351"/>
      <c r="B289" s="363" t="s">
        <v>1747</v>
      </c>
      <c r="C289" s="109">
        <v>7000</v>
      </c>
      <c r="D289" s="102"/>
      <c r="E289" s="138"/>
      <c r="F289" s="328"/>
      <c r="G289" s="311"/>
    </row>
    <row r="290" ht="18.75" spans="1:7">
      <c r="A290" s="351"/>
      <c r="B290" s="363" t="s">
        <v>1748</v>
      </c>
      <c r="C290" s="109">
        <v>52816</v>
      </c>
      <c r="D290" s="102"/>
      <c r="E290" s="138"/>
      <c r="F290" s="328"/>
      <c r="G290" s="311"/>
    </row>
    <row r="291" ht="18.75" spans="1:7">
      <c r="A291" s="351"/>
      <c r="B291" s="362" t="s">
        <v>1749</v>
      </c>
      <c r="C291" s="102"/>
      <c r="D291" s="109"/>
      <c r="E291" s="138"/>
      <c r="F291" s="328" t="str">
        <f>IF(LEN(A291)=3,"是",IF(B291&lt;&gt;"",IF(SUM(C291:D291)&lt;&gt;0,"是","否"),"是"))</f>
        <v>否</v>
      </c>
      <c r="G291" s="311"/>
    </row>
    <row r="292" ht="18.75" spans="1:7">
      <c r="A292" s="364"/>
      <c r="B292" s="365" t="s">
        <v>128</v>
      </c>
      <c r="C292" s="102">
        <f>C277+C278+C288</f>
        <v>121196</v>
      </c>
      <c r="D292" s="102">
        <f>D277+D278+D288</f>
        <v>75183</v>
      </c>
      <c r="E292" s="140"/>
      <c r="F292" s="328" t="str">
        <f>IF(LEN(A292)=3,"是",IF(B292&lt;&gt;"",IF(SUM(C292:D292)&lt;&gt;0,"是","否"),"是"))</f>
        <v>是</v>
      </c>
      <c r="G292" s="311"/>
    </row>
    <row r="293" spans="3:4">
      <c r="C293" s="366"/>
      <c r="D293" s="366"/>
    </row>
    <row r="294" spans="3:4">
      <c r="C294" s="366"/>
      <c r="D294" s="366"/>
    </row>
    <row r="295" spans="3:4">
      <c r="C295" s="366"/>
      <c r="D295" s="366"/>
    </row>
  </sheetData>
  <mergeCells count="1">
    <mergeCell ref="B1:E1"/>
  </mergeCells>
  <conditionalFormatting sqref="B287">
    <cfRule type="expression" dxfId="1" priority="10" stopIfTrue="1">
      <formula>"len($A:$A)=3"</formula>
    </cfRule>
  </conditionalFormatting>
  <conditionalFormatting sqref="C287">
    <cfRule type="expression" dxfId="1" priority="4" stopIfTrue="1">
      <formula>"len($A:$A)=3"</formula>
    </cfRule>
  </conditionalFormatting>
  <conditionalFormatting sqref="D287">
    <cfRule type="expression" dxfId="1" priority="3" stopIfTrue="1">
      <formula>"len($A:$A)=3"</formula>
    </cfRule>
  </conditionalFormatting>
  <conditionalFormatting sqref="B288:B291">
    <cfRule type="expression" dxfId="1" priority="8" stopIfTrue="1">
      <formula>"len($A:$A)=3"</formula>
    </cfRule>
  </conditionalFormatting>
  <conditionalFormatting sqref="D289:D290">
    <cfRule type="expression" dxfId="1" priority="1" stopIfTrue="1">
      <formula>"len($A:$A)=3"</formula>
    </cfRule>
  </conditionalFormatting>
  <conditionalFormatting sqref="C288:C291 D288">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0" tint="-0.15"/>
  </sheetPr>
  <dimension ref="A1:E19"/>
  <sheetViews>
    <sheetView showGridLines="0" showZeros="0" view="pageBreakPreview" zoomScaleNormal="100" workbookViewId="0">
      <selection activeCell="F13" sqref="F13"/>
    </sheetView>
  </sheetViews>
  <sheetFormatPr defaultColWidth="9" defaultRowHeight="13.5" outlineLevelCol="4"/>
  <cols>
    <col min="1" max="1" width="52.1333333333333" style="288" customWidth="1"/>
    <col min="2" max="4" width="20.6333333333333" customWidth="1"/>
    <col min="5" max="5" width="9" hidden="1" customWidth="1"/>
  </cols>
  <sheetData>
    <row r="1" s="287" customFormat="1" ht="45" customHeight="1" spans="1:5">
      <c r="A1" s="289" t="s">
        <v>1750</v>
      </c>
      <c r="B1" s="289"/>
      <c r="C1" s="289"/>
      <c r="D1" s="289"/>
      <c r="E1" s="290"/>
    </row>
    <row r="2" ht="20.1" customHeight="1" spans="1:5">
      <c r="A2" s="291"/>
      <c r="B2" s="292"/>
      <c r="C2" s="293"/>
      <c r="D2" s="293" t="s">
        <v>2</v>
      </c>
      <c r="E2" s="288"/>
    </row>
    <row r="3" ht="45" customHeight="1" spans="1:5">
      <c r="A3" s="192" t="s">
        <v>1113</v>
      </c>
      <c r="B3" s="198" t="s">
        <v>130</v>
      </c>
      <c r="C3" s="198" t="s">
        <v>6</v>
      </c>
      <c r="D3" s="198" t="s">
        <v>131</v>
      </c>
      <c r="E3" s="294" t="s">
        <v>8</v>
      </c>
    </row>
    <row r="4" ht="36" customHeight="1" spans="1:5">
      <c r="A4" s="295" t="s">
        <v>1751</v>
      </c>
      <c r="B4" s="296"/>
      <c r="C4" s="296"/>
      <c r="D4" s="297"/>
      <c r="E4" s="298" t="str">
        <f>IF(A4&lt;&gt;"",IF(SUM(B4:C4)&lt;&gt;0,"是","否"),"是")</f>
        <v>否</v>
      </c>
    </row>
    <row r="5" ht="36" customHeight="1" spans="1:5">
      <c r="A5" s="295" t="s">
        <v>1752</v>
      </c>
      <c r="B5" s="296"/>
      <c r="C5" s="296"/>
      <c r="D5" s="297"/>
      <c r="E5" s="298" t="str">
        <f t="shared" ref="E5:E15" si="0">IF(A5&lt;&gt;"",IF(SUM(B5:C5)&lt;&gt;0,"是","否"),"是")</f>
        <v>否</v>
      </c>
    </row>
    <row r="6" ht="36" customHeight="1" spans="1:5">
      <c r="A6" s="295" t="s">
        <v>1753</v>
      </c>
      <c r="B6" s="296"/>
      <c r="C6" s="296"/>
      <c r="D6" s="297"/>
      <c r="E6" s="298" t="str">
        <f t="shared" si="0"/>
        <v>否</v>
      </c>
    </row>
    <row r="7" ht="36" customHeight="1" spans="1:5">
      <c r="A7" s="299" t="s">
        <v>1754</v>
      </c>
      <c r="B7" s="296"/>
      <c r="C7" s="296"/>
      <c r="D7" s="297"/>
      <c r="E7" s="300" t="str">
        <f t="shared" si="0"/>
        <v>否</v>
      </c>
    </row>
    <row r="8" ht="36" customHeight="1" spans="1:5">
      <c r="A8" s="295" t="s">
        <v>1755</v>
      </c>
      <c r="B8" s="296"/>
      <c r="C8" s="296"/>
      <c r="D8" s="297"/>
      <c r="E8" s="298" t="str">
        <f t="shared" si="0"/>
        <v>否</v>
      </c>
    </row>
    <row r="9" ht="36" customHeight="1" spans="1:5">
      <c r="A9" s="295" t="s">
        <v>1756</v>
      </c>
      <c r="B9" s="296"/>
      <c r="C9" s="296"/>
      <c r="D9" s="297"/>
      <c r="E9" s="298" t="str">
        <f t="shared" si="0"/>
        <v>否</v>
      </c>
    </row>
    <row r="10" ht="36" customHeight="1" spans="1:5">
      <c r="A10" s="299" t="s">
        <v>1757</v>
      </c>
      <c r="B10" s="296"/>
      <c r="C10" s="296"/>
      <c r="D10" s="297"/>
      <c r="E10" s="300" t="str">
        <f t="shared" si="0"/>
        <v>否</v>
      </c>
    </row>
    <row r="11" ht="36" customHeight="1" spans="1:5">
      <c r="A11" s="295" t="s">
        <v>1758</v>
      </c>
      <c r="B11" s="296"/>
      <c r="C11" s="296"/>
      <c r="D11" s="297"/>
      <c r="E11" s="298" t="str">
        <f t="shared" si="0"/>
        <v>否</v>
      </c>
    </row>
    <row r="12" ht="36" customHeight="1" spans="1:5">
      <c r="A12" s="299" t="s">
        <v>1759</v>
      </c>
      <c r="B12" s="296"/>
      <c r="C12" s="296"/>
      <c r="D12" s="297"/>
      <c r="E12" s="300" t="str">
        <f t="shared" si="0"/>
        <v>否</v>
      </c>
    </row>
    <row r="13" ht="36" customHeight="1" spans="1:5">
      <c r="A13" s="299" t="s">
        <v>1760</v>
      </c>
      <c r="B13" s="296"/>
      <c r="C13" s="296"/>
      <c r="D13" s="297"/>
      <c r="E13" s="300" t="str">
        <f t="shared" si="0"/>
        <v>否</v>
      </c>
    </row>
    <row r="14" ht="36" customHeight="1" spans="1:5">
      <c r="A14" s="299" t="s">
        <v>1761</v>
      </c>
      <c r="B14" s="296"/>
      <c r="C14" s="296"/>
      <c r="D14" s="297"/>
      <c r="E14" s="300" t="str">
        <f t="shared" si="0"/>
        <v>否</v>
      </c>
    </row>
    <row r="15" ht="36" customHeight="1" spans="1:5">
      <c r="A15" s="301" t="s">
        <v>1762</v>
      </c>
      <c r="B15" s="302"/>
      <c r="C15" s="302"/>
      <c r="D15" s="303"/>
      <c r="E15" s="298" t="str">
        <f t="shared" si="0"/>
        <v>否</v>
      </c>
    </row>
    <row r="19" spans="1:1">
      <c r="A19" s="288" t="s">
        <v>1763</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E54"/>
  <sheetViews>
    <sheetView showGridLines="0" showZeros="0" view="pageBreakPreview" zoomScaleNormal="100" topLeftCell="A32" workbookViewId="0">
      <selection activeCell="C36" sqref="C36"/>
    </sheetView>
  </sheetViews>
  <sheetFormatPr defaultColWidth="9" defaultRowHeight="14.25" outlineLevelCol="4"/>
  <cols>
    <col min="1" max="1" width="50.775" style="250" customWidth="1"/>
    <col min="2" max="4" width="20.6333333333333" style="250" customWidth="1"/>
    <col min="5" max="5" width="4.21666666666667" style="250" hidden="1" customWidth="1"/>
    <col min="6" max="6" width="13.775" style="250"/>
    <col min="7" max="16384" width="9" style="250"/>
  </cols>
  <sheetData>
    <row r="1" ht="45" customHeight="1" spans="1:4">
      <c r="A1" s="194" t="s">
        <v>1764</v>
      </c>
      <c r="B1" s="194"/>
      <c r="C1" s="194"/>
      <c r="D1" s="194"/>
    </row>
    <row r="2" ht="20.1" customHeight="1" spans="1:4">
      <c r="A2" s="270"/>
      <c r="B2" s="271"/>
      <c r="C2" s="272"/>
      <c r="D2" s="273" t="s">
        <v>1765</v>
      </c>
    </row>
    <row r="3" ht="45" customHeight="1" spans="1:5">
      <c r="A3" s="222" t="s">
        <v>1766</v>
      </c>
      <c r="B3" s="98" t="s">
        <v>5</v>
      </c>
      <c r="C3" s="98" t="s">
        <v>6</v>
      </c>
      <c r="D3" s="98" t="s">
        <v>7</v>
      </c>
      <c r="E3" s="250" t="s">
        <v>8</v>
      </c>
    </row>
    <row r="4" ht="36" customHeight="1" spans="1:5">
      <c r="A4" s="187" t="s">
        <v>1767</v>
      </c>
      <c r="B4" s="274">
        <f>B22</f>
        <v>169</v>
      </c>
      <c r="C4" s="274">
        <f>C22</f>
        <v>0</v>
      </c>
      <c r="D4" s="103">
        <f>IF(B4&gt;0,C4/B4-1,IF(B4&lt;0,-(C4/B4-1),""))</f>
        <v>-1</v>
      </c>
      <c r="E4" s="275" t="str">
        <f t="shared" ref="E4:E41" si="0">IF(A4&lt;&gt;"",IF(SUM(B4:C4)&lt;&gt;0,"是","否"),"是")</f>
        <v>是</v>
      </c>
    </row>
    <row r="5" ht="36" customHeight="1" spans="1:5">
      <c r="A5" s="263" t="s">
        <v>1768</v>
      </c>
      <c r="B5" s="276"/>
      <c r="C5" s="277"/>
      <c r="D5" s="141"/>
      <c r="E5" s="275" t="str">
        <f t="shared" si="0"/>
        <v>否</v>
      </c>
    </row>
    <row r="6" ht="36" customHeight="1" spans="1:5">
      <c r="A6" s="263" t="s">
        <v>1769</v>
      </c>
      <c r="B6" s="276"/>
      <c r="C6" s="276"/>
      <c r="D6" s="141"/>
      <c r="E6" s="275" t="str">
        <f t="shared" si="0"/>
        <v>否</v>
      </c>
    </row>
    <row r="7" ht="36" customHeight="1" spans="1:5">
      <c r="A7" s="263" t="s">
        <v>1770</v>
      </c>
      <c r="B7" s="278"/>
      <c r="C7" s="277"/>
      <c r="D7" s="141"/>
      <c r="E7" s="275" t="str">
        <f t="shared" si="0"/>
        <v>否</v>
      </c>
    </row>
    <row r="8" ht="36" customHeight="1" spans="1:5">
      <c r="A8" s="263" t="s">
        <v>1771</v>
      </c>
      <c r="B8" s="276"/>
      <c r="C8" s="277"/>
      <c r="D8" s="141"/>
      <c r="E8" s="275" t="str">
        <f t="shared" si="0"/>
        <v>否</v>
      </c>
    </row>
    <row r="9" ht="36" customHeight="1" spans="1:5">
      <c r="A9" s="263" t="s">
        <v>1772</v>
      </c>
      <c r="B9" s="278"/>
      <c r="C9" s="277"/>
      <c r="D9" s="141"/>
      <c r="E9" s="275" t="str">
        <f t="shared" si="0"/>
        <v>否</v>
      </c>
    </row>
    <row r="10" ht="36" customHeight="1" spans="1:5">
      <c r="A10" s="263" t="s">
        <v>1773</v>
      </c>
      <c r="B10" s="276"/>
      <c r="C10" s="277"/>
      <c r="D10" s="141"/>
      <c r="E10" s="275" t="str">
        <f t="shared" si="0"/>
        <v>否</v>
      </c>
    </row>
    <row r="11" ht="36" customHeight="1" spans="1:5">
      <c r="A11" s="263" t="s">
        <v>1774</v>
      </c>
      <c r="B11" s="276"/>
      <c r="C11" s="277"/>
      <c r="D11" s="141"/>
      <c r="E11" s="275" t="str">
        <f t="shared" si="0"/>
        <v>否</v>
      </c>
    </row>
    <row r="12" ht="36" customHeight="1" spans="1:5">
      <c r="A12" s="263" t="s">
        <v>1775</v>
      </c>
      <c r="B12" s="276"/>
      <c r="C12" s="277"/>
      <c r="D12" s="141"/>
      <c r="E12" s="275" t="str">
        <f t="shared" si="0"/>
        <v>否</v>
      </c>
    </row>
    <row r="13" ht="36" customHeight="1" spans="1:5">
      <c r="A13" s="263" t="s">
        <v>1776</v>
      </c>
      <c r="B13" s="279"/>
      <c r="C13" s="276"/>
      <c r="D13" s="141"/>
      <c r="E13" s="275" t="str">
        <f t="shared" si="0"/>
        <v>否</v>
      </c>
    </row>
    <row r="14" ht="36" customHeight="1" spans="1:5">
      <c r="A14" s="263" t="s">
        <v>1777</v>
      </c>
      <c r="B14" s="279"/>
      <c r="C14" s="277"/>
      <c r="D14" s="141"/>
      <c r="E14" s="275" t="str">
        <f t="shared" si="0"/>
        <v>否</v>
      </c>
    </row>
    <row r="15" ht="36" customHeight="1" spans="1:5">
      <c r="A15" s="263" t="s">
        <v>1778</v>
      </c>
      <c r="B15" s="279"/>
      <c r="C15" s="280"/>
      <c r="D15" s="141"/>
      <c r="E15" s="275" t="str">
        <f t="shared" si="0"/>
        <v>否</v>
      </c>
    </row>
    <row r="16" ht="36" customHeight="1" spans="1:5">
      <c r="A16" s="263" t="s">
        <v>1779</v>
      </c>
      <c r="B16" s="279"/>
      <c r="C16" s="280"/>
      <c r="D16" s="141"/>
      <c r="E16" s="275" t="str">
        <f t="shared" si="0"/>
        <v>否</v>
      </c>
    </row>
    <row r="17" ht="36" customHeight="1" spans="1:5">
      <c r="A17" s="263" t="s">
        <v>1780</v>
      </c>
      <c r="B17" s="276"/>
      <c r="C17" s="277"/>
      <c r="D17" s="141"/>
      <c r="E17" s="275" t="str">
        <f t="shared" si="0"/>
        <v>否</v>
      </c>
    </row>
    <row r="18" ht="36" customHeight="1" spans="1:5">
      <c r="A18" s="263" t="s">
        <v>1781</v>
      </c>
      <c r="B18" s="279"/>
      <c r="C18" s="280"/>
      <c r="D18" s="141"/>
      <c r="E18" s="275" t="str">
        <f t="shared" si="0"/>
        <v>否</v>
      </c>
    </row>
    <row r="19" ht="36" customHeight="1" spans="1:5">
      <c r="A19" s="263" t="s">
        <v>1782</v>
      </c>
      <c r="B19" s="279"/>
      <c r="C19" s="280"/>
      <c r="D19" s="141"/>
      <c r="E19" s="275" t="str">
        <f t="shared" si="0"/>
        <v>否</v>
      </c>
    </row>
    <row r="20" ht="36" customHeight="1" spans="1:5">
      <c r="A20" s="263" t="s">
        <v>1783</v>
      </c>
      <c r="B20" s="276"/>
      <c r="C20" s="280"/>
      <c r="D20" s="141" t="str">
        <f>IF(B20&gt;0,C20/B20-1,IF(B20&lt;0,-(C20/B20-1),""))</f>
        <v/>
      </c>
      <c r="E20" s="275" t="str">
        <f t="shared" si="0"/>
        <v>否</v>
      </c>
    </row>
    <row r="21" ht="36" customHeight="1" spans="1:5">
      <c r="A21" s="263" t="s">
        <v>1784</v>
      </c>
      <c r="B21" s="279"/>
      <c r="C21" s="277"/>
      <c r="D21" s="141"/>
      <c r="E21" s="275" t="str">
        <f t="shared" si="0"/>
        <v>否</v>
      </c>
    </row>
    <row r="22" ht="36" customHeight="1" spans="1:5">
      <c r="A22" s="263" t="s">
        <v>1785</v>
      </c>
      <c r="B22" s="279">
        <v>169</v>
      </c>
      <c r="C22" s="277"/>
      <c r="D22" s="141"/>
      <c r="E22" s="275" t="str">
        <f t="shared" si="0"/>
        <v>是</v>
      </c>
    </row>
    <row r="23" ht="36" customHeight="1" spans="1:5">
      <c r="A23" s="187" t="s">
        <v>1786</v>
      </c>
      <c r="B23" s="274"/>
      <c r="C23" s="274"/>
      <c r="D23" s="103"/>
      <c r="E23" s="275" t="str">
        <f t="shared" si="0"/>
        <v>否</v>
      </c>
    </row>
    <row r="24" ht="36" customHeight="1" spans="1:5">
      <c r="A24" s="205" t="s">
        <v>1787</v>
      </c>
      <c r="B24" s="279"/>
      <c r="C24" s="277"/>
      <c r="D24" s="141"/>
      <c r="E24" s="275" t="str">
        <f t="shared" si="0"/>
        <v>否</v>
      </c>
    </row>
    <row r="25" ht="36" customHeight="1" spans="1:5">
      <c r="A25" s="205" t="s">
        <v>1788</v>
      </c>
      <c r="B25" s="279"/>
      <c r="C25" s="277"/>
      <c r="D25" s="141"/>
      <c r="E25" s="275" t="str">
        <f t="shared" si="0"/>
        <v>否</v>
      </c>
    </row>
    <row r="26" ht="36" customHeight="1" spans="1:5">
      <c r="A26" s="205" t="s">
        <v>1789</v>
      </c>
      <c r="B26" s="279"/>
      <c r="C26" s="277"/>
      <c r="D26" s="141"/>
      <c r="E26" s="275" t="str">
        <f t="shared" si="0"/>
        <v>否</v>
      </c>
    </row>
    <row r="27" ht="36" customHeight="1" spans="1:5">
      <c r="A27" s="205" t="s">
        <v>1790</v>
      </c>
      <c r="B27" s="279"/>
      <c r="C27" s="277"/>
      <c r="D27" s="141"/>
      <c r="E27" s="275" t="str">
        <f t="shared" si="0"/>
        <v>否</v>
      </c>
    </row>
    <row r="28" ht="36" customHeight="1" spans="1:5">
      <c r="A28" s="187" t="s">
        <v>1791</v>
      </c>
      <c r="B28" s="274"/>
      <c r="C28" s="274"/>
      <c r="D28" s="103"/>
      <c r="E28" s="275" t="str">
        <f t="shared" si="0"/>
        <v>否</v>
      </c>
    </row>
    <row r="29" ht="36" customHeight="1" spans="1:5">
      <c r="A29" s="205" t="s">
        <v>1792</v>
      </c>
      <c r="B29" s="279"/>
      <c r="C29" s="277"/>
      <c r="D29" s="141"/>
      <c r="E29" s="275" t="str">
        <f t="shared" si="0"/>
        <v>否</v>
      </c>
    </row>
    <row r="30" ht="36" customHeight="1" spans="1:5">
      <c r="A30" s="205" t="s">
        <v>1793</v>
      </c>
      <c r="B30" s="276"/>
      <c r="C30" s="277"/>
      <c r="D30" s="141"/>
      <c r="E30" s="275" t="str">
        <f t="shared" si="0"/>
        <v>否</v>
      </c>
    </row>
    <row r="31" ht="36" customHeight="1" spans="1:5">
      <c r="A31" s="205" t="s">
        <v>1794</v>
      </c>
      <c r="B31" s="279"/>
      <c r="C31" s="277"/>
      <c r="D31" s="141"/>
      <c r="E31" s="275" t="str">
        <f t="shared" si="0"/>
        <v>否</v>
      </c>
    </row>
    <row r="32" ht="36" customHeight="1" spans="1:5">
      <c r="A32" s="187" t="s">
        <v>1795</v>
      </c>
      <c r="B32" s="274"/>
      <c r="C32" s="274"/>
      <c r="D32" s="103"/>
      <c r="E32" s="275" t="str">
        <f t="shared" si="0"/>
        <v>否</v>
      </c>
    </row>
    <row r="33" ht="36" customHeight="1" spans="1:5">
      <c r="A33" s="205" t="s">
        <v>1796</v>
      </c>
      <c r="B33" s="276"/>
      <c r="C33" s="281"/>
      <c r="D33" s="141"/>
      <c r="E33" s="275" t="str">
        <f t="shared" si="0"/>
        <v>否</v>
      </c>
    </row>
    <row r="34" ht="36" customHeight="1" spans="1:5">
      <c r="A34" s="205" t="s">
        <v>1797</v>
      </c>
      <c r="B34" s="279"/>
      <c r="C34" s="281"/>
      <c r="D34" s="141"/>
      <c r="E34" s="275" t="str">
        <f t="shared" si="0"/>
        <v>否</v>
      </c>
    </row>
    <row r="35" ht="36" customHeight="1" spans="1:5">
      <c r="A35" s="205" t="s">
        <v>1798</v>
      </c>
      <c r="B35" s="279"/>
      <c r="C35" s="280"/>
      <c r="D35" s="141"/>
      <c r="E35" s="275" t="str">
        <f t="shared" si="0"/>
        <v>否</v>
      </c>
    </row>
    <row r="36" ht="36" customHeight="1" spans="1:5">
      <c r="A36" s="187" t="s">
        <v>1799</v>
      </c>
      <c r="B36" s="282">
        <v>7000</v>
      </c>
      <c r="C36" s="283">
        <v>3274</v>
      </c>
      <c r="D36" s="103">
        <f>IF(B36&gt;0,C36/B36-1,IF(B36&lt;0,-(C36/B36-1),""))</f>
        <v>-0.532</v>
      </c>
      <c r="E36" s="275" t="str">
        <f t="shared" si="0"/>
        <v>是</v>
      </c>
    </row>
    <row r="37" ht="36" customHeight="1" spans="1:5">
      <c r="A37" s="284" t="s">
        <v>1800</v>
      </c>
      <c r="B37" s="274">
        <f>B4+B36</f>
        <v>7169</v>
      </c>
      <c r="C37" s="274">
        <f>C4+C36</f>
        <v>3274</v>
      </c>
      <c r="D37" s="103">
        <f>IF(B37&gt;0,C37/B37-1,IF(B37&lt;0,-(C37/B37-1),""))</f>
        <v>-0.543</v>
      </c>
      <c r="E37" s="275" t="str">
        <f t="shared" si="0"/>
        <v>是</v>
      </c>
    </row>
    <row r="38" ht="36" customHeight="1" spans="1:5">
      <c r="A38" s="285" t="s">
        <v>1801</v>
      </c>
      <c r="B38" s="276">
        <v>155</v>
      </c>
      <c r="C38" s="281">
        <v>155</v>
      </c>
      <c r="D38" s="103"/>
      <c r="E38" s="275" t="str">
        <f t="shared" si="0"/>
        <v>是</v>
      </c>
    </row>
    <row r="39" ht="36" customHeight="1" spans="1:5">
      <c r="A39" s="243" t="s">
        <v>1802</v>
      </c>
      <c r="B39" s="274">
        <v>1562</v>
      </c>
      <c r="C39" s="283">
        <v>231</v>
      </c>
      <c r="D39" s="103"/>
      <c r="E39" s="275" t="str">
        <f t="shared" si="0"/>
        <v>是</v>
      </c>
    </row>
    <row r="40" ht="36" customHeight="1" spans="1:5">
      <c r="A40" s="286" t="s">
        <v>1803</v>
      </c>
      <c r="B40" s="276"/>
      <c r="C40" s="281"/>
      <c r="D40" s="103"/>
      <c r="E40" s="275" t="str">
        <f t="shared" si="0"/>
        <v>否</v>
      </c>
    </row>
    <row r="41" ht="36" customHeight="1" spans="1:5">
      <c r="A41" s="284" t="s">
        <v>69</v>
      </c>
      <c r="B41" s="274">
        <f>B37+B38+B39</f>
        <v>8886</v>
      </c>
      <c r="C41" s="274">
        <f>C37+C38+C39</f>
        <v>3660</v>
      </c>
      <c r="D41" s="103"/>
      <c r="E41" s="275" t="str">
        <f t="shared" si="0"/>
        <v>是</v>
      </c>
    </row>
    <row r="42" spans="2:2">
      <c r="B42" s="269"/>
    </row>
    <row r="43" spans="2:3">
      <c r="B43" s="269"/>
      <c r="C43" s="269"/>
    </row>
    <row r="44" spans="2:2">
      <c r="B44" s="269"/>
    </row>
    <row r="45" spans="2:3">
      <c r="B45" s="269"/>
      <c r="C45" s="269"/>
    </row>
    <row r="46" spans="2:2">
      <c r="B46" s="269"/>
    </row>
    <row r="47" spans="2:2">
      <c r="B47" s="269"/>
    </row>
    <row r="48" spans="2:3">
      <c r="B48" s="269"/>
      <c r="C48" s="269"/>
    </row>
    <row r="49" spans="2:2">
      <c r="B49" s="269"/>
    </row>
    <row r="50" spans="2:2">
      <c r="B50" s="269"/>
    </row>
    <row r="51" spans="2:2">
      <c r="B51" s="269"/>
    </row>
    <row r="52" spans="2:2">
      <c r="B52" s="269"/>
    </row>
    <row r="53" spans="2:3">
      <c r="B53" s="269"/>
      <c r="C53" s="269"/>
    </row>
    <row r="54" spans="2:2">
      <c r="B54" s="269"/>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E41"/>
  <sheetViews>
    <sheetView showGridLines="0" showZeros="0" view="pageBreakPreview" zoomScaleNormal="100" workbookViewId="0">
      <selection activeCell="A2" sqref="A$1:D$1048576"/>
    </sheetView>
  </sheetViews>
  <sheetFormatPr defaultColWidth="9" defaultRowHeight="14.25" outlineLevelCol="4"/>
  <cols>
    <col min="1" max="1" width="50.775" style="215" customWidth="1"/>
    <col min="2" max="2" width="20.6333333333333" style="215" customWidth="1"/>
    <col min="3" max="3" width="20.6333333333333" style="250" customWidth="1"/>
    <col min="4" max="4" width="20.6333333333333" style="215" customWidth="1"/>
    <col min="5" max="5" width="4.775" style="215" hidden="1" customWidth="1"/>
    <col min="6" max="16384" width="9" style="215"/>
  </cols>
  <sheetData>
    <row r="1" ht="45" customHeight="1" spans="1:5">
      <c r="A1" s="251" t="s">
        <v>1804</v>
      </c>
      <c r="B1" s="251"/>
      <c r="C1" s="251"/>
      <c r="D1" s="251"/>
      <c r="E1" s="252"/>
    </row>
    <row r="2" ht="20.1" customHeight="1" spans="1:5">
      <c r="A2" s="253"/>
      <c r="B2" s="253"/>
      <c r="C2" s="253"/>
      <c r="D2" s="254" t="s">
        <v>2</v>
      </c>
      <c r="E2" s="255"/>
    </row>
    <row r="3" ht="45" customHeight="1" spans="1:5">
      <c r="A3" s="256" t="s">
        <v>4</v>
      </c>
      <c r="B3" s="198" t="s">
        <v>5</v>
      </c>
      <c r="C3" s="198" t="s">
        <v>6</v>
      </c>
      <c r="D3" s="198" t="s">
        <v>7</v>
      </c>
      <c r="E3" s="257" t="s">
        <v>8</v>
      </c>
    </row>
    <row r="4" ht="35.1" customHeight="1" spans="1:5">
      <c r="A4" s="187" t="s">
        <v>1805</v>
      </c>
      <c r="B4" s="258">
        <f>SUBTOTAL(9,B5:B10)</f>
        <v>155</v>
      </c>
      <c r="C4" s="258">
        <f>SUBTOTAL(9,C5:C10)</f>
        <v>156</v>
      </c>
      <c r="D4" s="103">
        <f t="shared" ref="D4:D7" si="0">IF(B4&gt;0,C4/B4-1,IF(B4&lt;0,-(C4/B4-1),""))</f>
        <v>0.006</v>
      </c>
      <c r="E4" s="259" t="str">
        <f t="shared" ref="E4:E28" si="1">IF(A4&lt;&gt;"",IF(SUM(B4:C4)&lt;&gt;0,"是","否"),"是")</f>
        <v>是</v>
      </c>
    </row>
    <row r="5" ht="35.1" customHeight="1" spans="1:5">
      <c r="A5" s="189" t="s">
        <v>1806</v>
      </c>
      <c r="B5" s="260">
        <v>155</v>
      </c>
      <c r="C5" s="260">
        <v>156</v>
      </c>
      <c r="D5" s="232">
        <f t="shared" si="0"/>
        <v>0.006</v>
      </c>
      <c r="E5" s="259" t="str">
        <f t="shared" si="1"/>
        <v>是</v>
      </c>
    </row>
    <row r="6" ht="35.1" customHeight="1" spans="1:5">
      <c r="A6" s="189" t="s">
        <v>1807</v>
      </c>
      <c r="B6" s="260"/>
      <c r="C6" s="260"/>
      <c r="D6" s="232" t="str">
        <f t="shared" si="0"/>
        <v/>
      </c>
      <c r="E6" s="259" t="str">
        <f t="shared" si="1"/>
        <v>否</v>
      </c>
    </row>
    <row r="7" ht="35.1" customHeight="1" spans="1:5">
      <c r="A7" s="189" t="s">
        <v>1808</v>
      </c>
      <c r="B7" s="260"/>
      <c r="C7" s="260"/>
      <c r="D7" s="232" t="str">
        <f t="shared" si="0"/>
        <v/>
      </c>
      <c r="E7" s="259" t="str">
        <f t="shared" si="1"/>
        <v>否</v>
      </c>
    </row>
    <row r="8" ht="35.1" customHeight="1" spans="1:5">
      <c r="A8" s="189" t="s">
        <v>1809</v>
      </c>
      <c r="B8" s="260"/>
      <c r="C8" s="260"/>
      <c r="D8" s="232"/>
      <c r="E8" s="259" t="str">
        <f t="shared" si="1"/>
        <v>否</v>
      </c>
    </row>
    <row r="9" ht="35.1" customHeight="1" spans="1:5">
      <c r="A9" s="189" t="s">
        <v>1810</v>
      </c>
      <c r="B9" s="261"/>
      <c r="C9" s="261"/>
      <c r="D9" s="227" t="str">
        <f>IF(B9&gt;0,C9/B9-1,IF(B9&lt;0,-(C9/B9-1),""))</f>
        <v/>
      </c>
      <c r="E9" s="259" t="str">
        <f t="shared" si="1"/>
        <v>否</v>
      </c>
    </row>
    <row r="10" ht="35.1" customHeight="1" spans="1:5">
      <c r="A10" s="189" t="s">
        <v>1811</v>
      </c>
      <c r="B10" s="260"/>
      <c r="C10" s="260"/>
      <c r="D10" s="232"/>
      <c r="E10" s="259" t="str">
        <f t="shared" si="1"/>
        <v>否</v>
      </c>
    </row>
    <row r="11" ht="35.1" customHeight="1" spans="1:5">
      <c r="A11" s="187" t="s">
        <v>1812</v>
      </c>
      <c r="B11" s="262">
        <f>B16</f>
        <v>500</v>
      </c>
      <c r="C11" s="262"/>
      <c r="D11" s="241"/>
      <c r="E11" s="259" t="str">
        <f t="shared" si="1"/>
        <v>是</v>
      </c>
    </row>
    <row r="12" ht="35.1" customHeight="1" spans="1:5">
      <c r="A12" s="189" t="s">
        <v>1813</v>
      </c>
      <c r="B12" s="260"/>
      <c r="C12" s="260"/>
      <c r="D12" s="232"/>
      <c r="E12" s="259" t="str">
        <f t="shared" si="1"/>
        <v>否</v>
      </c>
    </row>
    <row r="13" ht="35.1" customHeight="1" spans="1:5">
      <c r="A13" s="189" t="s">
        <v>1814</v>
      </c>
      <c r="B13" s="260"/>
      <c r="C13" s="260"/>
      <c r="D13" s="232"/>
      <c r="E13" s="259" t="str">
        <f t="shared" si="1"/>
        <v>否</v>
      </c>
    </row>
    <row r="14" ht="35.1" customHeight="1" spans="1:5">
      <c r="A14" s="189" t="s">
        <v>1815</v>
      </c>
      <c r="B14" s="261"/>
      <c r="C14" s="261"/>
      <c r="D14" s="227" t="str">
        <f>IF(B14&gt;0,C14/B14-1,IF(B14&lt;0,-(C14/B14-1),""))</f>
        <v/>
      </c>
      <c r="E14" s="259" t="str">
        <f t="shared" si="1"/>
        <v>否</v>
      </c>
    </row>
    <row r="15" ht="35.1" customHeight="1" spans="1:5">
      <c r="A15" s="189" t="s">
        <v>1816</v>
      </c>
      <c r="B15" s="261"/>
      <c r="C15" s="261"/>
      <c r="D15" s="227" t="str">
        <f>IF(B15&gt;0,C15/B15-1,IF(B15&lt;0,-(C15/B15-1),""))</f>
        <v/>
      </c>
      <c r="E15" s="259" t="str">
        <f t="shared" si="1"/>
        <v>否</v>
      </c>
    </row>
    <row r="16" ht="35.1" customHeight="1" spans="1:5">
      <c r="A16" s="189" t="s">
        <v>1817</v>
      </c>
      <c r="B16" s="260">
        <v>500</v>
      </c>
      <c r="C16" s="260"/>
      <c r="D16" s="232"/>
      <c r="E16" s="259" t="str">
        <f t="shared" si="1"/>
        <v>是</v>
      </c>
    </row>
    <row r="17" s="249" customFormat="1" ht="35.1" customHeight="1" spans="1:5">
      <c r="A17" s="187" t="s">
        <v>1818</v>
      </c>
      <c r="B17" s="262"/>
      <c r="C17" s="262"/>
      <c r="D17" s="241"/>
      <c r="E17" s="259" t="str">
        <f t="shared" si="1"/>
        <v>否</v>
      </c>
    </row>
    <row r="18" ht="35.1" customHeight="1" spans="1:5">
      <c r="A18" s="189" t="s">
        <v>1819</v>
      </c>
      <c r="B18" s="260"/>
      <c r="C18" s="260"/>
      <c r="D18" s="241"/>
      <c r="E18" s="259" t="str">
        <f t="shared" si="1"/>
        <v>否</v>
      </c>
    </row>
    <row r="19" ht="35.1" customHeight="1" spans="1:5">
      <c r="A19" s="187" t="s">
        <v>1820</v>
      </c>
      <c r="B19" s="262"/>
      <c r="C19" s="262"/>
      <c r="D19" s="241"/>
      <c r="E19" s="259" t="str">
        <f t="shared" si="1"/>
        <v>否</v>
      </c>
    </row>
    <row r="20" ht="35.1" customHeight="1" spans="1:5">
      <c r="A20" s="263" t="s">
        <v>1821</v>
      </c>
      <c r="B20" s="260"/>
      <c r="C20" s="260"/>
      <c r="D20" s="232"/>
      <c r="E20" s="259" t="str">
        <f t="shared" si="1"/>
        <v>否</v>
      </c>
    </row>
    <row r="21" ht="35.1" customHeight="1" spans="1:5">
      <c r="A21" s="187" t="s">
        <v>1822</v>
      </c>
      <c r="B21" s="262"/>
      <c r="C21" s="262">
        <f>C22</f>
        <v>504</v>
      </c>
      <c r="D21" s="241"/>
      <c r="E21" s="259" t="str">
        <f t="shared" si="1"/>
        <v>是</v>
      </c>
    </row>
    <row r="22" ht="35.1" customHeight="1" spans="1:5">
      <c r="A22" s="189" t="s">
        <v>1823</v>
      </c>
      <c r="B22" s="260"/>
      <c r="C22" s="260">
        <v>504</v>
      </c>
      <c r="D22" s="232"/>
      <c r="E22" s="259" t="str">
        <f t="shared" si="1"/>
        <v>是</v>
      </c>
    </row>
    <row r="23" ht="35.1" customHeight="1" spans="1:5">
      <c r="A23" s="242" t="s">
        <v>1824</v>
      </c>
      <c r="B23" s="262">
        <f>B4+B11+B21</f>
        <v>655</v>
      </c>
      <c r="C23" s="262">
        <f>C4+C11+C21</f>
        <v>660</v>
      </c>
      <c r="D23" s="241">
        <f>IF(B23&gt;0,C23/B23-1,IF(B23&lt;0,-(C23/B23-1),""))</f>
        <v>0.008</v>
      </c>
      <c r="E23" s="259" t="str">
        <f t="shared" si="1"/>
        <v>是</v>
      </c>
    </row>
    <row r="24" ht="35.1" customHeight="1" spans="1:5">
      <c r="A24" s="264" t="s">
        <v>121</v>
      </c>
      <c r="B24" s="262">
        <f>SUBTOTAL(9,B26)</f>
        <v>8000</v>
      </c>
      <c r="C24" s="262">
        <f>SUBTOTAL(9,C26)</f>
        <v>3000</v>
      </c>
      <c r="D24" s="241"/>
      <c r="E24" s="259" t="str">
        <f t="shared" si="1"/>
        <v>是</v>
      </c>
    </row>
    <row r="25" ht="35.1" customHeight="1" spans="1:5">
      <c r="A25" s="265" t="s">
        <v>1825</v>
      </c>
      <c r="B25" s="261"/>
      <c r="C25" s="261"/>
      <c r="D25" s="266"/>
      <c r="E25" s="259" t="str">
        <f t="shared" si="1"/>
        <v>否</v>
      </c>
    </row>
    <row r="26" ht="35.1" customHeight="1" spans="1:5">
      <c r="A26" s="267" t="s">
        <v>1826</v>
      </c>
      <c r="B26" s="260">
        <v>8000</v>
      </c>
      <c r="C26" s="260">
        <v>3000</v>
      </c>
      <c r="D26" s="241"/>
      <c r="E26" s="259" t="str">
        <f t="shared" si="1"/>
        <v>是</v>
      </c>
    </row>
    <row r="27" ht="35.1" customHeight="1" spans="1:5">
      <c r="A27" s="268" t="s">
        <v>1827</v>
      </c>
      <c r="B27" s="262">
        <v>231</v>
      </c>
      <c r="C27" s="262"/>
      <c r="D27" s="241"/>
      <c r="E27" s="259" t="str">
        <f t="shared" si="1"/>
        <v>是</v>
      </c>
    </row>
    <row r="28" ht="35.1" customHeight="1" spans="1:5">
      <c r="A28" s="206" t="s">
        <v>128</v>
      </c>
      <c r="B28" s="262">
        <f>B23+B24+B27</f>
        <v>8886</v>
      </c>
      <c r="C28" s="262">
        <f>C23+C24+C27</f>
        <v>3660</v>
      </c>
      <c r="D28" s="241"/>
      <c r="E28" s="259" t="str">
        <f t="shared" si="1"/>
        <v>是</v>
      </c>
    </row>
    <row r="29" spans="2:2">
      <c r="B29" s="247"/>
    </row>
    <row r="30" spans="2:3">
      <c r="B30" s="247"/>
      <c r="C30" s="269"/>
    </row>
    <row r="31" spans="2:2">
      <c r="B31" s="247"/>
    </row>
    <row r="32" spans="2:3">
      <c r="B32" s="247"/>
      <c r="C32" s="269"/>
    </row>
    <row r="33" spans="2:2">
      <c r="B33" s="247"/>
    </row>
    <row r="34" spans="2:2">
      <c r="B34" s="247"/>
    </row>
    <row r="35" spans="2:3">
      <c r="B35" s="247"/>
      <c r="C35" s="269"/>
    </row>
    <row r="36" spans="2:2">
      <c r="B36" s="247"/>
    </row>
    <row r="37" spans="2:2">
      <c r="B37" s="247"/>
    </row>
    <row r="38" spans="2:2">
      <c r="B38" s="247"/>
    </row>
    <row r="39" spans="2:2">
      <c r="B39" s="247"/>
    </row>
    <row r="40" spans="2:3">
      <c r="B40" s="247"/>
      <c r="C40" s="269"/>
    </row>
    <row r="41" spans="2:2">
      <c r="B41" s="247"/>
    </row>
  </sheetData>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FF00"/>
  </sheetPr>
  <dimension ref="A1:E48"/>
  <sheetViews>
    <sheetView showGridLines="0" showZeros="0" view="pageBreakPreview" zoomScaleNormal="100" workbookViewId="0">
      <selection activeCell="K16" sqref="K16"/>
    </sheetView>
  </sheetViews>
  <sheetFormatPr defaultColWidth="9" defaultRowHeight="20.25" outlineLevelCol="4"/>
  <cols>
    <col min="1" max="1" width="52.6666666666667" style="215" customWidth="1"/>
    <col min="2" max="2" width="20.6333333333333" style="215" customWidth="1"/>
    <col min="3" max="3" width="20.6333333333333" style="216" customWidth="1"/>
    <col min="4" max="4" width="20.6333333333333" style="215" customWidth="1"/>
    <col min="5" max="5" width="4.44166666666667" style="215" hidden="1" customWidth="1"/>
    <col min="6" max="16384" width="9" style="215"/>
  </cols>
  <sheetData>
    <row r="1" ht="45" customHeight="1" spans="1:4">
      <c r="A1" s="217" t="s">
        <v>1828</v>
      </c>
      <c r="B1" s="217"/>
      <c r="C1" s="218"/>
      <c r="D1" s="217"/>
    </row>
    <row r="2" ht="20.1" customHeight="1" spans="1:4">
      <c r="A2" s="219"/>
      <c r="B2" s="219"/>
      <c r="C2" s="220"/>
      <c r="D2" s="221" t="s">
        <v>2</v>
      </c>
    </row>
    <row r="3" ht="45" customHeight="1" spans="1:5">
      <c r="A3" s="222" t="s">
        <v>1766</v>
      </c>
      <c r="B3" s="198" t="s">
        <v>5</v>
      </c>
      <c r="C3" s="198" t="s">
        <v>6</v>
      </c>
      <c r="D3" s="198" t="s">
        <v>7</v>
      </c>
      <c r="E3" s="215" t="s">
        <v>8</v>
      </c>
    </row>
    <row r="4" ht="36" customHeight="1" spans="1:5">
      <c r="A4" s="187" t="s">
        <v>1829</v>
      </c>
      <c r="B4" s="115">
        <v>169</v>
      </c>
      <c r="C4" s="223"/>
      <c r="D4" s="103">
        <f>IF(B4&gt;0,C4/B4-1,IF(B4&lt;0,-(C4/B4-1),""))</f>
        <v>-1</v>
      </c>
      <c r="E4" s="170" t="str">
        <f t="shared" ref="E4:E35" si="0">IF(A4&lt;&gt;"",IF(SUM(B4:C4)&lt;&gt;0,"是","否"),"是")</f>
        <v>是</v>
      </c>
    </row>
    <row r="5" ht="36" customHeight="1" spans="1:5">
      <c r="A5" s="205" t="s">
        <v>1768</v>
      </c>
      <c r="B5" s="115"/>
      <c r="C5" s="224"/>
      <c r="D5" s="225"/>
      <c r="E5" s="170" t="str">
        <f t="shared" si="0"/>
        <v>否</v>
      </c>
    </row>
    <row r="6" ht="36" customHeight="1" spans="1:5">
      <c r="A6" s="205" t="s">
        <v>1769</v>
      </c>
      <c r="B6" s="202"/>
      <c r="C6" s="226"/>
      <c r="D6" s="227" t="str">
        <f>IF(B6&gt;0,C6/B6-1,IF(B6&lt;0,-(C6/B6-1),""))</f>
        <v/>
      </c>
      <c r="E6" s="170" t="str">
        <f t="shared" si="0"/>
        <v>否</v>
      </c>
    </row>
    <row r="7" ht="36" customHeight="1" spans="1:5">
      <c r="A7" s="205" t="s">
        <v>1770</v>
      </c>
      <c r="B7" s="228"/>
      <c r="C7" s="224"/>
      <c r="D7" s="229"/>
      <c r="E7" s="170" t="str">
        <f t="shared" si="0"/>
        <v>否</v>
      </c>
    </row>
    <row r="8" ht="36" customHeight="1" spans="1:5">
      <c r="A8" s="205" t="s">
        <v>1771</v>
      </c>
      <c r="B8" s="230"/>
      <c r="C8" s="226">
        <v>0</v>
      </c>
      <c r="D8" s="227" t="str">
        <f>IF(B8&gt;0,C8/B8-1,IF(B8&lt;0,-(C8/B8-1),""))</f>
        <v/>
      </c>
      <c r="E8" s="170" t="str">
        <f t="shared" si="0"/>
        <v>否</v>
      </c>
    </row>
    <row r="9" ht="36" customHeight="1" spans="1:5">
      <c r="A9" s="205" t="s">
        <v>1772</v>
      </c>
      <c r="B9" s="228"/>
      <c r="C9" s="224"/>
      <c r="D9" s="229"/>
      <c r="E9" s="170" t="str">
        <f t="shared" si="0"/>
        <v>否</v>
      </c>
    </row>
    <row r="10" ht="36" customHeight="1" spans="1:5">
      <c r="A10" s="205" t="s">
        <v>1775</v>
      </c>
      <c r="B10" s="231"/>
      <c r="C10" s="224"/>
      <c r="D10" s="232"/>
      <c r="E10" s="170" t="str">
        <f t="shared" si="0"/>
        <v>否</v>
      </c>
    </row>
    <row r="11" ht="36" customHeight="1" spans="1:5">
      <c r="A11" s="205" t="s">
        <v>1776</v>
      </c>
      <c r="B11" s="231"/>
      <c r="C11" s="233"/>
      <c r="D11" s="229"/>
      <c r="E11" s="170" t="str">
        <f t="shared" si="0"/>
        <v>否</v>
      </c>
    </row>
    <row r="12" ht="36" customHeight="1" spans="1:5">
      <c r="A12" s="205" t="s">
        <v>1777</v>
      </c>
      <c r="B12" s="228"/>
      <c r="C12" s="234"/>
      <c r="D12" s="229"/>
      <c r="E12" s="170" t="str">
        <f t="shared" si="0"/>
        <v>否</v>
      </c>
    </row>
    <row r="13" ht="36" customHeight="1" spans="1:5">
      <c r="A13" s="205" t="s">
        <v>1778</v>
      </c>
      <c r="B13" s="228"/>
      <c r="C13" s="224"/>
      <c r="D13" s="229"/>
      <c r="E13" s="170" t="str">
        <f t="shared" si="0"/>
        <v>否</v>
      </c>
    </row>
    <row r="14" ht="36" customHeight="1" spans="1:5">
      <c r="A14" s="205" t="s">
        <v>1774</v>
      </c>
      <c r="B14" s="228"/>
      <c r="C14" s="224"/>
      <c r="D14" s="229"/>
      <c r="E14" s="170" t="str">
        <f t="shared" si="0"/>
        <v>否</v>
      </c>
    </row>
    <row r="15" ht="36" customHeight="1" spans="1:5">
      <c r="A15" s="205" t="s">
        <v>1830</v>
      </c>
      <c r="B15" s="228"/>
      <c r="C15" s="233"/>
      <c r="D15" s="229"/>
      <c r="E15" s="170" t="str">
        <f t="shared" si="0"/>
        <v>否</v>
      </c>
    </row>
    <row r="16" ht="36" customHeight="1" spans="1:5">
      <c r="A16" s="205" t="s">
        <v>1780</v>
      </c>
      <c r="B16" s="228"/>
      <c r="C16" s="224"/>
      <c r="D16" s="229"/>
      <c r="E16" s="170" t="str">
        <f t="shared" si="0"/>
        <v>否</v>
      </c>
    </row>
    <row r="17" ht="36" customHeight="1" spans="1:5">
      <c r="A17" s="205" t="s">
        <v>1781</v>
      </c>
      <c r="B17" s="228"/>
      <c r="C17" s="224"/>
      <c r="D17" s="229"/>
      <c r="E17" s="170" t="str">
        <f t="shared" si="0"/>
        <v>否</v>
      </c>
    </row>
    <row r="18" ht="36" customHeight="1" spans="1:5">
      <c r="A18" s="205" t="s">
        <v>1782</v>
      </c>
      <c r="B18" s="228"/>
      <c r="C18" s="224"/>
      <c r="D18" s="229"/>
      <c r="E18" s="170" t="str">
        <f t="shared" si="0"/>
        <v>否</v>
      </c>
    </row>
    <row r="19" ht="36" customHeight="1" spans="1:5">
      <c r="A19" s="205" t="s">
        <v>1784</v>
      </c>
      <c r="B19" s="230"/>
      <c r="C19" s="226"/>
      <c r="D19" s="227" t="str">
        <f>IF(B19&gt;0,C19/B19-1,IF(B19&lt;0,-(C19/B19-1),""))</f>
        <v/>
      </c>
      <c r="E19" s="170" t="str">
        <f t="shared" si="0"/>
        <v>否</v>
      </c>
    </row>
    <row r="20" ht="36" customHeight="1" spans="1:5">
      <c r="A20" s="205" t="s">
        <v>1785</v>
      </c>
      <c r="B20" s="228">
        <v>169</v>
      </c>
      <c r="C20" s="224"/>
      <c r="D20" s="229"/>
      <c r="E20" s="170" t="str">
        <f t="shared" si="0"/>
        <v>是</v>
      </c>
    </row>
    <row r="21" ht="36" customHeight="1" spans="1:5">
      <c r="A21" s="187" t="s">
        <v>1831</v>
      </c>
      <c r="B21" s="235"/>
      <c r="C21" s="235"/>
      <c r="D21" s="225"/>
      <c r="E21" s="170" t="str">
        <f t="shared" si="0"/>
        <v>否</v>
      </c>
    </row>
    <row r="22" ht="36" customHeight="1" spans="1:5">
      <c r="A22" s="205" t="s">
        <v>1787</v>
      </c>
      <c r="B22" s="236"/>
      <c r="C22" s="236"/>
      <c r="D22" s="229"/>
      <c r="E22" s="170" t="str">
        <f t="shared" si="0"/>
        <v>否</v>
      </c>
    </row>
    <row r="23" ht="36" customHeight="1" spans="1:5">
      <c r="A23" s="205" t="s">
        <v>1788</v>
      </c>
      <c r="B23" s="236">
        <v>0</v>
      </c>
      <c r="C23" s="237"/>
      <c r="D23" s="229" t="str">
        <f>IF(B23&gt;0,C23/B23-1,IF(B23&lt;0,-(C23/B23-1),""))</f>
        <v/>
      </c>
      <c r="E23" s="170" t="str">
        <f t="shared" si="0"/>
        <v>否</v>
      </c>
    </row>
    <row r="24" ht="36" customHeight="1" spans="1:5">
      <c r="A24" s="187" t="s">
        <v>1832</v>
      </c>
      <c r="B24" s="200"/>
      <c r="C24" s="238">
        <f>SUM(C25:C27)</f>
        <v>0</v>
      </c>
      <c r="D24" s="227" t="str">
        <f>IF(B24&gt;0,C24/B24-1,IF(B24&lt;0,-(C24/B24-1),""))</f>
        <v/>
      </c>
      <c r="E24" s="170" t="str">
        <f t="shared" si="0"/>
        <v>否</v>
      </c>
    </row>
    <row r="25" ht="36" customHeight="1" spans="1:5">
      <c r="A25" s="205" t="s">
        <v>1833</v>
      </c>
      <c r="B25" s="202"/>
      <c r="C25" s="239"/>
      <c r="D25" s="227" t="str">
        <f t="shared" ref="D25:D31" si="1">IF(B25&gt;0,C25/B25-1,IF(B25&lt;0,-(C25/B25-1),""))</f>
        <v/>
      </c>
      <c r="E25" s="170" t="str">
        <f t="shared" si="0"/>
        <v>否</v>
      </c>
    </row>
    <row r="26" ht="36" customHeight="1" spans="1:5">
      <c r="A26" s="205" t="s">
        <v>1834</v>
      </c>
      <c r="B26" s="202"/>
      <c r="C26" s="239"/>
      <c r="D26" s="227" t="str">
        <f t="shared" si="1"/>
        <v/>
      </c>
      <c r="E26" s="170" t="str">
        <f t="shared" si="0"/>
        <v>否</v>
      </c>
    </row>
    <row r="27" ht="36" customHeight="1" spans="1:5">
      <c r="A27" s="205" t="s">
        <v>1835</v>
      </c>
      <c r="B27" s="117"/>
      <c r="C27" s="237">
        <f>SUM(C28:C29)</f>
        <v>0</v>
      </c>
      <c r="D27" s="227" t="str">
        <f t="shared" si="1"/>
        <v/>
      </c>
      <c r="E27" s="170" t="str">
        <f t="shared" si="0"/>
        <v>否</v>
      </c>
    </row>
    <row r="28" ht="36" customHeight="1" spans="1:5">
      <c r="A28" s="187" t="s">
        <v>1836</v>
      </c>
      <c r="B28" s="200"/>
      <c r="C28" s="200"/>
      <c r="D28" s="225"/>
      <c r="E28" s="170" t="str">
        <f t="shared" si="0"/>
        <v>否</v>
      </c>
    </row>
    <row r="29" ht="36" customHeight="1" spans="1:5">
      <c r="A29" s="205" t="s">
        <v>1797</v>
      </c>
      <c r="B29" s="117"/>
      <c r="C29" s="240"/>
      <c r="D29" s="232"/>
      <c r="E29" s="170" t="str">
        <f t="shared" si="0"/>
        <v>否</v>
      </c>
    </row>
    <row r="30" ht="36" customHeight="1" spans="1:5">
      <c r="A30" s="187" t="s">
        <v>1837</v>
      </c>
      <c r="B30" s="212">
        <v>7000</v>
      </c>
      <c r="C30" s="212">
        <v>3274</v>
      </c>
      <c r="D30" s="241">
        <f t="shared" si="1"/>
        <v>-0.532</v>
      </c>
      <c r="E30" s="170" t="str">
        <f t="shared" si="0"/>
        <v>是</v>
      </c>
    </row>
    <row r="31" ht="36" customHeight="1" spans="1:5">
      <c r="A31" s="242" t="s">
        <v>1838</v>
      </c>
      <c r="B31" s="115">
        <f>B4+B30</f>
        <v>7169</v>
      </c>
      <c r="C31" s="115">
        <f>C4+C30</f>
        <v>3274</v>
      </c>
      <c r="D31" s="225">
        <f t="shared" si="1"/>
        <v>-0.543</v>
      </c>
      <c r="E31" s="170" t="str">
        <f t="shared" si="0"/>
        <v>是</v>
      </c>
    </row>
    <row r="32" ht="36" customHeight="1" spans="1:5">
      <c r="A32" s="243" t="s">
        <v>61</v>
      </c>
      <c r="B32" s="200">
        <v>155</v>
      </c>
      <c r="C32" s="200">
        <v>155</v>
      </c>
      <c r="D32" s="225"/>
      <c r="E32" s="170" t="str">
        <f t="shared" si="0"/>
        <v>是</v>
      </c>
    </row>
    <row r="33" ht="36" customHeight="1" spans="1:5">
      <c r="A33" s="243" t="s">
        <v>1839</v>
      </c>
      <c r="B33" s="244">
        <v>1562</v>
      </c>
      <c r="C33" s="200">
        <v>231</v>
      </c>
      <c r="D33" s="225"/>
      <c r="E33" s="170" t="str">
        <f t="shared" si="0"/>
        <v>是</v>
      </c>
    </row>
    <row r="34" ht="36" customHeight="1" spans="1:5">
      <c r="A34" s="245" t="s">
        <v>1803</v>
      </c>
      <c r="B34" s="115"/>
      <c r="C34" s="246"/>
      <c r="D34" s="225"/>
      <c r="E34" s="170" t="str">
        <f t="shared" si="0"/>
        <v>否</v>
      </c>
    </row>
    <row r="35" ht="36" customHeight="1" spans="1:5">
      <c r="A35" s="206" t="s">
        <v>69</v>
      </c>
      <c r="B35" s="115">
        <f>B31+B32+B33</f>
        <v>8886</v>
      </c>
      <c r="C35" s="115">
        <f>C31+C32+C33</f>
        <v>3660</v>
      </c>
      <c r="D35" s="225"/>
      <c r="E35" s="170" t="str">
        <f t="shared" si="0"/>
        <v>是</v>
      </c>
    </row>
    <row r="36" spans="2:2">
      <c r="B36" s="247"/>
    </row>
    <row r="37" spans="2:2">
      <c r="B37" s="248"/>
    </row>
    <row r="38" spans="2:2">
      <c r="B38" s="247"/>
    </row>
    <row r="39" spans="2:2">
      <c r="B39" s="248"/>
    </row>
    <row r="40" spans="2:2">
      <c r="B40" s="247"/>
    </row>
    <row r="41" spans="2:2">
      <c r="B41" s="247"/>
    </row>
    <row r="42" spans="2:2">
      <c r="B42" s="248"/>
    </row>
    <row r="43" spans="2:2">
      <c r="B43" s="247"/>
    </row>
    <row r="44" spans="2:2">
      <c r="B44" s="247"/>
    </row>
    <row r="45" spans="2:2">
      <c r="B45" s="247"/>
    </row>
    <row r="46" spans="2:2">
      <c r="B46" s="247"/>
    </row>
    <row r="47" spans="2:2">
      <c r="B47" s="248"/>
    </row>
    <row r="48" spans="2:2">
      <c r="B48" s="247"/>
    </row>
  </sheetData>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FF00"/>
  </sheetPr>
  <dimension ref="A1:E34"/>
  <sheetViews>
    <sheetView showGridLines="0" showZeros="0" view="pageBreakPreview" zoomScaleNormal="100" workbookViewId="0">
      <selection activeCell="A2" sqref="A$1:D$1048576"/>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94" t="s">
        <v>1840</v>
      </c>
      <c r="B1" s="194"/>
      <c r="C1" s="194"/>
      <c r="D1" s="194"/>
    </row>
    <row r="2" ht="20.1" customHeight="1" spans="1:4">
      <c r="A2" s="195"/>
      <c r="B2" s="195"/>
      <c r="C2" s="195"/>
      <c r="D2" s="196" t="s">
        <v>2</v>
      </c>
    </row>
    <row r="3" ht="45" customHeight="1" spans="1:5">
      <c r="A3" s="197" t="s">
        <v>1841</v>
      </c>
      <c r="B3" s="198" t="s">
        <v>5</v>
      </c>
      <c r="C3" s="198" t="s">
        <v>6</v>
      </c>
      <c r="D3" s="198" t="s">
        <v>7</v>
      </c>
      <c r="E3" s="199" t="s">
        <v>8</v>
      </c>
    </row>
    <row r="4" ht="36" customHeight="1" spans="1:5">
      <c r="A4" s="187" t="s">
        <v>1805</v>
      </c>
      <c r="B4" s="200">
        <f>B5</f>
        <v>155</v>
      </c>
      <c r="C4" s="200">
        <f>C5</f>
        <v>156</v>
      </c>
      <c r="D4" s="201">
        <f>IF(B4&gt;0,C4/B4-1,IF(B4&lt;0,-(C4/B4-1),""))</f>
        <v>0.006</v>
      </c>
      <c r="E4" s="170" t="str">
        <f t="shared" ref="E4:E21" si="0">IF(A4&lt;&gt;"",IF(SUM(B4:C4)&lt;&gt;0,"是","否"),"是")</f>
        <v>是</v>
      </c>
    </row>
    <row r="5" ht="36" customHeight="1" spans="1:5">
      <c r="A5" s="189" t="s">
        <v>1842</v>
      </c>
      <c r="B5" s="202">
        <v>155</v>
      </c>
      <c r="C5" s="202">
        <v>156</v>
      </c>
      <c r="D5" s="201">
        <f>IF(B5&gt;0,C5/B5-1,IF(B5&lt;0,-(C5/B5-1),""))</f>
        <v>0.006</v>
      </c>
      <c r="E5" s="170" t="str">
        <f t="shared" si="0"/>
        <v>是</v>
      </c>
    </row>
    <row r="6" ht="36" customHeight="1" spans="1:5">
      <c r="A6" s="189" t="s">
        <v>1811</v>
      </c>
      <c r="B6" s="202"/>
      <c r="C6" s="202"/>
      <c r="D6" s="203" t="str">
        <f>IF(B6&gt;0,C6/B6-1,IF(B6&lt;0,-(C6/B6-1),""))</f>
        <v/>
      </c>
      <c r="E6" s="170" t="str">
        <f t="shared" si="0"/>
        <v>否</v>
      </c>
    </row>
    <row r="7" ht="36" customHeight="1" spans="1:5">
      <c r="A7" s="187" t="s">
        <v>1812</v>
      </c>
      <c r="B7" s="200">
        <f>SUBTOTAL(9,B8:B9)</f>
        <v>500</v>
      </c>
      <c r="C7" s="200">
        <f>SUBTOTAL(9,C8:C9)</f>
        <v>0</v>
      </c>
      <c r="D7" s="201">
        <f>IF(B7&gt;0,C7/B7-1,IF(B7&lt;0,-(C7/B7-1),""))</f>
        <v>-1</v>
      </c>
      <c r="E7" s="170" t="str">
        <f t="shared" si="0"/>
        <v>是</v>
      </c>
    </row>
    <row r="8" ht="36" customHeight="1" spans="1:5">
      <c r="A8" s="189" t="s">
        <v>1813</v>
      </c>
      <c r="B8" s="202"/>
      <c r="C8" s="202"/>
      <c r="D8" s="201"/>
      <c r="E8" s="170" t="str">
        <f t="shared" si="0"/>
        <v>否</v>
      </c>
    </row>
    <row r="9" ht="36" customHeight="1" spans="1:5">
      <c r="A9" s="189" t="s">
        <v>1817</v>
      </c>
      <c r="B9" s="202">
        <v>500</v>
      </c>
      <c r="C9" s="202"/>
      <c r="D9" s="201">
        <f>IF(B9&gt;0,C9/B9-1,IF(B9&lt;0,-(C9/B9-1),""))</f>
        <v>-1</v>
      </c>
      <c r="E9" s="170" t="str">
        <f t="shared" si="0"/>
        <v>是</v>
      </c>
    </row>
    <row r="10" ht="36" customHeight="1" spans="1:5">
      <c r="A10" s="187" t="s">
        <v>1818</v>
      </c>
      <c r="B10" s="200">
        <f>B11</f>
        <v>0</v>
      </c>
      <c r="C10" s="200">
        <f>C11</f>
        <v>0</v>
      </c>
      <c r="D10" s="204" t="str">
        <f t="shared" ref="D10:D16" si="1">IF(B10&gt;0,C10/B10-1,IF(B10&lt;0,-(C10/B10-1),""))</f>
        <v/>
      </c>
      <c r="E10" s="170" t="str">
        <f t="shared" si="0"/>
        <v>否</v>
      </c>
    </row>
    <row r="11" ht="36" customHeight="1" spans="1:5">
      <c r="A11" s="189" t="s">
        <v>1819</v>
      </c>
      <c r="B11" s="202"/>
      <c r="C11" s="202"/>
      <c r="D11" s="203" t="str">
        <f t="shared" si="1"/>
        <v/>
      </c>
      <c r="E11" s="170" t="str">
        <f t="shared" si="0"/>
        <v>否</v>
      </c>
    </row>
    <row r="12" ht="36" customHeight="1" spans="1:5">
      <c r="A12" s="187" t="s">
        <v>1820</v>
      </c>
      <c r="B12" s="200"/>
      <c r="C12" s="200"/>
      <c r="D12" s="204" t="str">
        <f t="shared" si="1"/>
        <v/>
      </c>
      <c r="E12" s="170" t="str">
        <f t="shared" si="0"/>
        <v>否</v>
      </c>
    </row>
    <row r="13" ht="36" customHeight="1" spans="1:5">
      <c r="A13" s="205" t="s">
        <v>1843</v>
      </c>
      <c r="B13" s="202"/>
      <c r="C13" s="202"/>
      <c r="D13" s="203" t="str">
        <f t="shared" si="1"/>
        <v/>
      </c>
      <c r="E13" s="170" t="str">
        <f t="shared" si="0"/>
        <v>否</v>
      </c>
    </row>
    <row r="14" ht="36" customHeight="1" spans="1:5">
      <c r="A14" s="187" t="s">
        <v>1822</v>
      </c>
      <c r="B14" s="200"/>
      <c r="C14" s="200">
        <f>SUBTOTAL(9,C15)</f>
        <v>504</v>
      </c>
      <c r="D14" s="201" t="str">
        <f t="shared" si="1"/>
        <v/>
      </c>
      <c r="E14" s="170" t="str">
        <f t="shared" si="0"/>
        <v>是</v>
      </c>
    </row>
    <row r="15" ht="36" customHeight="1" spans="1:5">
      <c r="A15" s="189" t="s">
        <v>1823</v>
      </c>
      <c r="B15" s="202"/>
      <c r="C15" s="202">
        <v>504</v>
      </c>
      <c r="D15" s="201" t="str">
        <f t="shared" si="1"/>
        <v/>
      </c>
      <c r="E15" s="170" t="str">
        <f t="shared" si="0"/>
        <v>是</v>
      </c>
    </row>
    <row r="16" ht="36" customHeight="1" spans="1:5">
      <c r="A16" s="206" t="s">
        <v>1844</v>
      </c>
      <c r="B16" s="200">
        <f>B4+B7+B14</f>
        <v>655</v>
      </c>
      <c r="C16" s="200">
        <f>C4+C7+C14</f>
        <v>660</v>
      </c>
      <c r="D16" s="201">
        <f t="shared" si="1"/>
        <v>0.008</v>
      </c>
      <c r="E16" s="170" t="str">
        <f t="shared" si="0"/>
        <v>是</v>
      </c>
    </row>
    <row r="17" ht="36" customHeight="1" spans="1:5">
      <c r="A17" s="207" t="s">
        <v>121</v>
      </c>
      <c r="B17" s="200">
        <f>B19</f>
        <v>8000</v>
      </c>
      <c r="C17" s="200">
        <f>C19</f>
        <v>3000</v>
      </c>
      <c r="D17" s="208"/>
      <c r="E17" s="170" t="str">
        <f t="shared" si="0"/>
        <v>是</v>
      </c>
    </row>
    <row r="18" ht="36" customHeight="1" spans="1:5">
      <c r="A18" s="209" t="s">
        <v>1825</v>
      </c>
      <c r="B18" s="210"/>
      <c r="C18" s="202"/>
      <c r="D18" s="201"/>
      <c r="E18" s="170" t="str">
        <f t="shared" si="0"/>
        <v>否</v>
      </c>
    </row>
    <row r="19" ht="36" customHeight="1" spans="1:5">
      <c r="A19" s="209" t="s">
        <v>1826</v>
      </c>
      <c r="B19" s="210">
        <v>8000</v>
      </c>
      <c r="C19" s="210">
        <v>3000</v>
      </c>
      <c r="D19" s="201"/>
      <c r="E19" s="170" t="str">
        <f t="shared" si="0"/>
        <v>是</v>
      </c>
    </row>
    <row r="20" ht="36" customHeight="1" spans="1:5">
      <c r="A20" s="211" t="s">
        <v>1827</v>
      </c>
      <c r="B20" s="212">
        <v>231</v>
      </c>
      <c r="C20" s="200"/>
      <c r="D20" s="208"/>
      <c r="E20" s="170" t="str">
        <f t="shared" si="0"/>
        <v>是</v>
      </c>
    </row>
    <row r="21" ht="36" customHeight="1" spans="1:5">
      <c r="A21" s="206" t="s">
        <v>128</v>
      </c>
      <c r="B21" s="200">
        <f>B16+B17+B20</f>
        <v>8886</v>
      </c>
      <c r="C21" s="200">
        <f>C16+C17+C20</f>
        <v>3660</v>
      </c>
      <c r="D21" s="208"/>
      <c r="E21" s="170" t="str">
        <f t="shared" si="0"/>
        <v>是</v>
      </c>
    </row>
    <row r="22" spans="2:2">
      <c r="B22" s="213"/>
    </row>
    <row r="23" spans="2:3">
      <c r="B23" s="214"/>
      <c r="C23" s="214"/>
    </row>
    <row r="24" spans="2:2">
      <c r="B24" s="213"/>
    </row>
    <row r="25" spans="2:3">
      <c r="B25" s="214"/>
      <c r="C25" s="214"/>
    </row>
    <row r="26" spans="2:2">
      <c r="B26" s="213"/>
    </row>
    <row r="27" spans="2:2">
      <c r="B27" s="213"/>
    </row>
    <row r="28" spans="2:3">
      <c r="B28" s="214"/>
      <c r="C28" s="214"/>
    </row>
    <row r="29" spans="2:2">
      <c r="B29" s="213"/>
    </row>
    <row r="30" spans="2:2">
      <c r="B30" s="213"/>
    </row>
    <row r="31" spans="2:2">
      <c r="B31" s="213"/>
    </row>
    <row r="32" spans="2:2">
      <c r="B32" s="213"/>
    </row>
    <row r="33" spans="2:3">
      <c r="B33" s="214"/>
      <c r="C33" s="214"/>
    </row>
    <row r="34" spans="2:2">
      <c r="B34" s="213"/>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theme="0" tint="-0.15"/>
  </sheetPr>
  <dimension ref="A1:B23"/>
  <sheetViews>
    <sheetView view="pageBreakPreview" zoomScaleNormal="100" workbookViewId="0">
      <selection activeCell="A7" sqref="A7"/>
    </sheetView>
  </sheetViews>
  <sheetFormatPr defaultColWidth="9" defaultRowHeight="14.25" outlineLevelCol="1"/>
  <cols>
    <col min="1" max="1" width="36.25" style="178" customWidth="1"/>
    <col min="2" max="2" width="45.5" style="180" customWidth="1"/>
    <col min="3" max="3" width="12.6333333333333" style="178"/>
    <col min="4" max="16374" width="9" style="178"/>
    <col min="16375" max="16376" width="35.6333333333333" style="178"/>
    <col min="16377" max="16377" width="9" style="178"/>
    <col min="16378" max="16384" width="9" style="181"/>
  </cols>
  <sheetData>
    <row r="1" s="178" customFormat="1" ht="45" customHeight="1" spans="1:2">
      <c r="A1" s="182" t="s">
        <v>1845</v>
      </c>
      <c r="B1" s="183"/>
    </row>
    <row r="2" s="178" customFormat="1" ht="20.1" customHeight="1" spans="1:2">
      <c r="A2" s="184"/>
      <c r="B2" s="185" t="s">
        <v>2</v>
      </c>
    </row>
    <row r="3" s="179" customFormat="1" ht="45" customHeight="1" spans="1:2">
      <c r="A3" s="186" t="s">
        <v>1846</v>
      </c>
      <c r="B3" s="186" t="s">
        <v>1847</v>
      </c>
    </row>
    <row r="4" s="178" customFormat="1" ht="36" customHeight="1" spans="1:2">
      <c r="A4" s="190" t="s">
        <v>1143</v>
      </c>
      <c r="B4" s="188"/>
    </row>
    <row r="5" s="178" customFormat="1" ht="36" customHeight="1" spans="1:2">
      <c r="A5" s="190" t="s">
        <v>1145</v>
      </c>
      <c r="B5" s="188"/>
    </row>
    <row r="6" s="178" customFormat="1" ht="36" customHeight="1" spans="1:2">
      <c r="A6" s="190" t="s">
        <v>1146</v>
      </c>
      <c r="B6" s="188"/>
    </row>
    <row r="7" s="178" customFormat="1" ht="36" customHeight="1" spans="1:2">
      <c r="A7" s="190" t="s">
        <v>1147</v>
      </c>
      <c r="B7" s="188"/>
    </row>
    <row r="8" s="178" customFormat="1" ht="36" customHeight="1" spans="1:2">
      <c r="A8" s="190" t="s">
        <v>1148</v>
      </c>
      <c r="B8" s="188"/>
    </row>
    <row r="9" s="178" customFormat="1" ht="36" customHeight="1" spans="1:2">
      <c r="A9" s="190" t="s">
        <v>1149</v>
      </c>
      <c r="B9" s="188"/>
    </row>
    <row r="10" s="178" customFormat="1" ht="36" customHeight="1" spans="1:2">
      <c r="A10" s="190" t="s">
        <v>1150</v>
      </c>
      <c r="B10" s="188"/>
    </row>
    <row r="11" s="178" customFormat="1" ht="36" customHeight="1" spans="1:2">
      <c r="A11" s="190" t="s">
        <v>1151</v>
      </c>
      <c r="B11" s="188"/>
    </row>
    <row r="12" s="178" customFormat="1" ht="36" customHeight="1" spans="1:2">
      <c r="A12" s="190" t="s">
        <v>1152</v>
      </c>
      <c r="B12" s="188"/>
    </row>
    <row r="13" s="178" customFormat="1" ht="36" customHeight="1" spans="1:2">
      <c r="A13" s="190" t="s">
        <v>1153</v>
      </c>
      <c r="B13" s="188"/>
    </row>
    <row r="14" s="178" customFormat="1" ht="36" customHeight="1" spans="1:2">
      <c r="A14" s="190" t="s">
        <v>1154</v>
      </c>
      <c r="B14" s="188"/>
    </row>
    <row r="15" s="178" customFormat="1" ht="36" customHeight="1" spans="1:2">
      <c r="A15" s="190" t="s">
        <v>1155</v>
      </c>
      <c r="B15" s="188"/>
    </row>
    <row r="16" s="178" customFormat="1" ht="36" customHeight="1" spans="1:2">
      <c r="A16" s="190" t="s">
        <v>1156</v>
      </c>
      <c r="B16" s="188"/>
    </row>
    <row r="17" s="178" customFormat="1" ht="36" customHeight="1" spans="1:2">
      <c r="A17" s="190" t="s">
        <v>1157</v>
      </c>
      <c r="B17" s="188"/>
    </row>
    <row r="18" s="178" customFormat="1" ht="36" customHeight="1" spans="1:2">
      <c r="A18" s="190" t="s">
        <v>1158</v>
      </c>
      <c r="B18" s="188"/>
    </row>
    <row r="19" s="178" customFormat="1" ht="36" customHeight="1" spans="1:2">
      <c r="A19" s="190" t="s">
        <v>1159</v>
      </c>
      <c r="B19" s="188"/>
    </row>
    <row r="20" s="178" customFormat="1" ht="31" customHeight="1" spans="1:2">
      <c r="A20" s="192" t="s">
        <v>1848</v>
      </c>
      <c r="B20" s="193"/>
    </row>
    <row r="23" spans="1:1">
      <c r="A23" s="178" t="s">
        <v>1849</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theme="0" tint="-0.15"/>
  </sheetPr>
  <dimension ref="A1:XEW22"/>
  <sheetViews>
    <sheetView view="pageBreakPreview" zoomScaleNormal="100" workbookViewId="0">
      <selection activeCell="A11" sqref="A11"/>
    </sheetView>
  </sheetViews>
  <sheetFormatPr defaultColWidth="9" defaultRowHeight="14.25"/>
  <cols>
    <col min="1" max="1" width="46.6333333333333" style="178" customWidth="1"/>
    <col min="2" max="2" width="38" style="180" customWidth="1"/>
    <col min="3" max="16371" width="9" style="178"/>
    <col min="16372" max="16373" width="35.6333333333333" style="178"/>
    <col min="16374" max="16374" width="9" style="178"/>
    <col min="16375" max="16384" width="9" style="181"/>
  </cols>
  <sheetData>
    <row r="1" s="178" customFormat="1" ht="45" customHeight="1" spans="1:2">
      <c r="A1" s="182" t="s">
        <v>1850</v>
      </c>
      <c r="B1" s="183"/>
    </row>
    <row r="2" s="178" customFormat="1" ht="20.1" customHeight="1" spans="1:2">
      <c r="A2" s="184"/>
      <c r="B2" s="185" t="s">
        <v>2</v>
      </c>
    </row>
    <row r="3" s="179" customFormat="1" ht="45" customHeight="1" spans="1:2">
      <c r="A3" s="186" t="s">
        <v>1851</v>
      </c>
      <c r="B3" s="186" t="s">
        <v>1847</v>
      </c>
    </row>
    <row r="4" s="178" customFormat="1" ht="36" customHeight="1" spans="1:2">
      <c r="A4" s="187"/>
      <c r="B4" s="188"/>
    </row>
    <row r="5" s="178" customFormat="1" ht="36" customHeight="1" spans="1:2">
      <c r="A5" s="187"/>
      <c r="B5" s="188"/>
    </row>
    <row r="6" s="178" customFormat="1" ht="36" customHeight="1" spans="1:2">
      <c r="A6" s="187"/>
      <c r="B6" s="188"/>
    </row>
    <row r="7" s="178" customFormat="1" ht="36" customHeight="1" spans="1:2">
      <c r="A7" s="187"/>
      <c r="B7" s="188"/>
    </row>
    <row r="8" s="178" customFormat="1" ht="36" customHeight="1" spans="1:2">
      <c r="A8" s="187"/>
      <c r="B8" s="188"/>
    </row>
    <row r="9" s="178" customFormat="1" ht="36" customHeight="1" spans="1:2">
      <c r="A9" s="187"/>
      <c r="B9" s="188"/>
    </row>
    <row r="10" s="178" customFormat="1" ht="36" customHeight="1" spans="1:2">
      <c r="A10" s="189"/>
      <c r="B10" s="188"/>
    </row>
    <row r="11" s="178" customFormat="1" ht="36" customHeight="1" spans="1:2">
      <c r="A11" s="190"/>
      <c r="B11" s="188"/>
    </row>
    <row r="12" s="178" customFormat="1" ht="36" customHeight="1" spans="1:2">
      <c r="A12" s="191"/>
      <c r="B12" s="188"/>
    </row>
    <row r="13" s="178" customFormat="1" ht="36" customHeight="1" spans="1:2">
      <c r="A13" s="191"/>
      <c r="B13" s="188"/>
    </row>
    <row r="14" s="178" customFormat="1" ht="36" customHeight="1" spans="1:2">
      <c r="A14" s="191"/>
      <c r="B14" s="188"/>
    </row>
    <row r="15" s="178" customFormat="1" ht="36" customHeight="1" spans="1:2">
      <c r="A15" s="191"/>
      <c r="B15" s="188"/>
    </row>
    <row r="16" s="178" customFormat="1" ht="36" customHeight="1" spans="1:2">
      <c r="A16" s="191"/>
      <c r="B16" s="188"/>
    </row>
    <row r="17" s="178" customFormat="1" ht="36" customHeight="1" spans="1:2">
      <c r="A17" s="191"/>
      <c r="B17" s="188"/>
    </row>
    <row r="18" s="178" customFormat="1" ht="36" customHeight="1" spans="1:2">
      <c r="A18" s="191"/>
      <c r="B18" s="188"/>
    </row>
    <row r="19" s="178" customFormat="1" ht="31" customHeight="1" spans="1:2">
      <c r="A19" s="192" t="s">
        <v>1848</v>
      </c>
      <c r="B19" s="193"/>
    </row>
    <row r="20" s="178" customFormat="1" spans="2:16377">
      <c r="B20" s="180"/>
      <c r="XEU20" s="181"/>
      <c r="XEV20" s="181"/>
      <c r="XEW20" s="181"/>
    </row>
    <row r="21" s="178" customFormat="1" spans="2:16377">
      <c r="B21" s="180"/>
      <c r="XEU21" s="181"/>
      <c r="XEV21" s="181"/>
      <c r="XEW21" s="181"/>
    </row>
    <row r="22" spans="1:1">
      <c r="A22" s="178" t="s">
        <v>1849</v>
      </c>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FF00"/>
  </sheetPr>
  <dimension ref="A1:E44"/>
  <sheetViews>
    <sheetView showGridLines="0" showZeros="0" view="pageBreakPreview" zoomScaleNormal="115" workbookViewId="0">
      <selection activeCell="F9" sqref="F9"/>
    </sheetView>
  </sheetViews>
  <sheetFormatPr defaultColWidth="9" defaultRowHeight="14.25" outlineLevelCol="4"/>
  <cols>
    <col min="1" max="1" width="52.4416666666667" style="147" customWidth="1"/>
    <col min="2" max="4" width="20.6333333333333" style="147" customWidth="1"/>
    <col min="5" max="5" width="5.38333333333333" style="147" hidden="1" customWidth="1"/>
    <col min="6" max="16384" width="9" style="147"/>
  </cols>
  <sheetData>
    <row r="1" ht="45" customHeight="1" spans="1:4">
      <c r="A1" s="148" t="s">
        <v>1852</v>
      </c>
      <c r="B1" s="148"/>
      <c r="C1" s="148"/>
      <c r="D1" s="148"/>
    </row>
    <row r="2" s="161" customFormat="1" ht="20.1" customHeight="1" spans="1:4">
      <c r="A2" s="162"/>
      <c r="B2" s="163"/>
      <c r="C2" s="164"/>
      <c r="D2" s="165" t="s">
        <v>2</v>
      </c>
    </row>
    <row r="3" ht="45" customHeight="1" spans="1:5">
      <c r="A3" s="166" t="s">
        <v>1853</v>
      </c>
      <c r="B3" s="98" t="s">
        <v>5</v>
      </c>
      <c r="C3" s="98" t="s">
        <v>6</v>
      </c>
      <c r="D3" s="98" t="s">
        <v>7</v>
      </c>
      <c r="E3" s="161" t="s">
        <v>8</v>
      </c>
    </row>
    <row r="4" ht="36" customHeight="1" spans="1:5">
      <c r="A4" s="167" t="s">
        <v>1854</v>
      </c>
      <c r="B4" s="168"/>
      <c r="C4" s="169"/>
      <c r="D4" s="103"/>
      <c r="E4" s="170" t="str">
        <f t="shared" ref="E4:E11" si="0">IF(A4&lt;&gt;"",IF(SUM(B4:C4)&lt;&gt;0,"是","否"),"是")</f>
        <v>否</v>
      </c>
    </row>
    <row r="5" ht="36" hidden="1" customHeight="1" spans="1:5">
      <c r="A5" s="171" t="s">
        <v>1855</v>
      </c>
      <c r="B5" s="172"/>
      <c r="C5" s="172"/>
      <c r="D5" s="107"/>
      <c r="E5" s="170" t="str">
        <f t="shared" si="0"/>
        <v>否</v>
      </c>
    </row>
    <row r="6" ht="36" hidden="1" customHeight="1" spans="1:5">
      <c r="A6" s="171" t="s">
        <v>1856</v>
      </c>
      <c r="B6" s="172"/>
      <c r="C6" s="173"/>
      <c r="D6" s="107"/>
      <c r="E6" s="170" t="str">
        <f t="shared" si="0"/>
        <v>否</v>
      </c>
    </row>
    <row r="7" s="146" customFormat="1" ht="36" hidden="1" customHeight="1" spans="1:5">
      <c r="A7" s="171" t="s">
        <v>1857</v>
      </c>
      <c r="B7" s="172"/>
      <c r="C7" s="173"/>
      <c r="D7" s="107"/>
      <c r="E7" s="170" t="str">
        <f t="shared" si="0"/>
        <v>否</v>
      </c>
    </row>
    <row r="8" ht="36" customHeight="1" spans="1:5">
      <c r="A8" s="167" t="s">
        <v>1858</v>
      </c>
      <c r="B8" s="168">
        <v>3129</v>
      </c>
      <c r="C8" s="168">
        <v>3400</v>
      </c>
      <c r="D8" s="107">
        <f>IF(B8&gt;0,C8/B8-1,IF(B8&lt;0,-(C8/B8-1),""))</f>
        <v>0.087</v>
      </c>
      <c r="E8" s="170" t="str">
        <f t="shared" si="0"/>
        <v>是</v>
      </c>
    </row>
    <row r="9" ht="36" customHeight="1" spans="1:5">
      <c r="A9" s="171" t="s">
        <v>1855</v>
      </c>
      <c r="B9" s="172">
        <v>2810</v>
      </c>
      <c r="C9" s="173">
        <v>3073</v>
      </c>
      <c r="D9" s="107">
        <f>IF(B9&gt;0,C9/B9-1,IF(B9&lt;0,-(C9/B9-1),""))</f>
        <v>0.094</v>
      </c>
      <c r="E9" s="170" t="str">
        <f t="shared" si="0"/>
        <v>是</v>
      </c>
    </row>
    <row r="10" ht="36" customHeight="1" spans="1:5">
      <c r="A10" s="171" t="s">
        <v>1856</v>
      </c>
      <c r="B10" s="172">
        <v>151</v>
      </c>
      <c r="C10" s="173">
        <v>162</v>
      </c>
      <c r="D10" s="107">
        <f>IF(B10&gt;0,C10/B10-1,IF(B10&lt;0,-(C10/B10-1),""))</f>
        <v>0.073</v>
      </c>
      <c r="E10" s="170" t="str">
        <f t="shared" si="0"/>
        <v>是</v>
      </c>
    </row>
    <row r="11" ht="36" customHeight="1" spans="1:5">
      <c r="A11" s="171" t="s">
        <v>1857</v>
      </c>
      <c r="B11" s="172">
        <v>142</v>
      </c>
      <c r="C11" s="173">
        <v>142</v>
      </c>
      <c r="D11" s="107">
        <f>IF(B11&gt;0,C11/B11-1,IF(B11&lt;0,-(C11/B11-1),""))</f>
        <v>0</v>
      </c>
      <c r="E11" s="170" t="str">
        <f t="shared" si="0"/>
        <v>是</v>
      </c>
    </row>
    <row r="12" ht="36" customHeight="1" spans="1:5">
      <c r="A12" s="167" t="s">
        <v>1859</v>
      </c>
      <c r="B12" s="168"/>
      <c r="C12" s="169"/>
      <c r="D12" s="108"/>
      <c r="E12" s="170" t="str">
        <f t="shared" ref="E12:E38" si="1">IF(A12&lt;&gt;"",IF(SUM(B12:C12)&lt;&gt;0,"是","否"),"是")</f>
        <v>否</v>
      </c>
    </row>
    <row r="13" ht="36" hidden="1" customHeight="1" spans="1:5">
      <c r="A13" s="171" t="s">
        <v>1855</v>
      </c>
      <c r="B13" s="172"/>
      <c r="C13" s="173"/>
      <c r="D13" s="107"/>
      <c r="E13" s="170" t="str">
        <f t="shared" si="1"/>
        <v>否</v>
      </c>
    </row>
    <row r="14" ht="36" hidden="1" customHeight="1" spans="1:5">
      <c r="A14" s="171" t="s">
        <v>1856</v>
      </c>
      <c r="B14" s="172"/>
      <c r="C14" s="173"/>
      <c r="D14" s="107"/>
      <c r="E14" s="170" t="str">
        <f t="shared" si="1"/>
        <v>否</v>
      </c>
    </row>
    <row r="15" ht="36" hidden="1" customHeight="1" spans="1:5">
      <c r="A15" s="171" t="s">
        <v>1857</v>
      </c>
      <c r="B15" s="172">
        <v>0</v>
      </c>
      <c r="C15" s="173"/>
      <c r="D15" s="107" t="str">
        <f>IF(B15&gt;0,C15/B15-1,IF(B15&lt;0,-(C15/B15-1),""))</f>
        <v/>
      </c>
      <c r="E15" s="170" t="str">
        <f t="shared" si="1"/>
        <v>否</v>
      </c>
    </row>
    <row r="16" ht="36" customHeight="1" spans="1:5">
      <c r="A16" s="167" t="s">
        <v>1860</v>
      </c>
      <c r="B16" s="168"/>
      <c r="C16" s="169"/>
      <c r="D16" s="108"/>
      <c r="E16" s="170" t="str">
        <f t="shared" si="1"/>
        <v>否</v>
      </c>
    </row>
    <row r="17" ht="36" hidden="1" customHeight="1" spans="1:5">
      <c r="A17" s="171" t="s">
        <v>1855</v>
      </c>
      <c r="B17" s="172"/>
      <c r="C17" s="137"/>
      <c r="D17" s="107"/>
      <c r="E17" s="170" t="str">
        <f t="shared" si="1"/>
        <v>否</v>
      </c>
    </row>
    <row r="18" ht="36" hidden="1" customHeight="1" spans="1:5">
      <c r="A18" s="171" t="s">
        <v>1856</v>
      </c>
      <c r="B18" s="172"/>
      <c r="C18" s="137"/>
      <c r="D18" s="107"/>
      <c r="E18" s="170" t="str">
        <f t="shared" si="1"/>
        <v>否</v>
      </c>
    </row>
    <row r="19" ht="36" hidden="1" customHeight="1" spans="1:5">
      <c r="A19" s="171" t="s">
        <v>1857</v>
      </c>
      <c r="B19" s="172"/>
      <c r="C19" s="137"/>
      <c r="D19" s="107"/>
      <c r="E19" s="170" t="str">
        <f t="shared" si="1"/>
        <v>否</v>
      </c>
    </row>
    <row r="20" ht="36" customHeight="1" spans="1:5">
      <c r="A20" s="167" t="s">
        <v>1861</v>
      </c>
      <c r="B20" s="168"/>
      <c r="C20" s="169"/>
      <c r="D20" s="108"/>
      <c r="E20" s="170" t="str">
        <f t="shared" si="1"/>
        <v>否</v>
      </c>
    </row>
    <row r="21" ht="36" hidden="1" customHeight="1" spans="1:5">
      <c r="A21" s="171" t="s">
        <v>1855</v>
      </c>
      <c r="B21" s="172"/>
      <c r="C21" s="169"/>
      <c r="D21" s="107"/>
      <c r="E21" s="170" t="str">
        <f t="shared" si="1"/>
        <v>否</v>
      </c>
    </row>
    <row r="22" ht="36" hidden="1" customHeight="1" spans="1:5">
      <c r="A22" s="171" t="s">
        <v>1856</v>
      </c>
      <c r="B22" s="172"/>
      <c r="C22" s="172"/>
      <c r="D22" s="107"/>
      <c r="E22" s="170" t="str">
        <f t="shared" si="1"/>
        <v>否</v>
      </c>
    </row>
    <row r="23" ht="36" hidden="1" customHeight="1" spans="1:5">
      <c r="A23" s="171" t="s">
        <v>1857</v>
      </c>
      <c r="B23" s="172"/>
      <c r="C23" s="173"/>
      <c r="D23" s="123"/>
      <c r="E23" s="170" t="str">
        <f t="shared" si="1"/>
        <v>否</v>
      </c>
    </row>
    <row r="24" ht="36" customHeight="1" spans="1:5">
      <c r="A24" s="167" t="s">
        <v>1862</v>
      </c>
      <c r="B24" s="174">
        <v>2159</v>
      </c>
      <c r="C24" s="174">
        <v>3940</v>
      </c>
      <c r="D24" s="107">
        <f t="shared" ref="D24:D29" si="2">IF(B24&gt;0,C24/B24-1,IF(B24&lt;0,-(C24/B24-1),""))</f>
        <v>0.825</v>
      </c>
      <c r="E24" s="170" t="str">
        <f t="shared" si="1"/>
        <v>是</v>
      </c>
    </row>
    <row r="25" ht="36" customHeight="1" spans="1:5">
      <c r="A25" s="171" t="s">
        <v>1855</v>
      </c>
      <c r="B25" s="172">
        <v>605</v>
      </c>
      <c r="C25" s="175">
        <v>2370</v>
      </c>
      <c r="D25" s="107">
        <f t="shared" si="2"/>
        <v>2.917</v>
      </c>
      <c r="E25" s="170" t="str">
        <f t="shared" si="1"/>
        <v>是</v>
      </c>
    </row>
    <row r="26" ht="36" customHeight="1" spans="1:5">
      <c r="A26" s="171" t="s">
        <v>1856</v>
      </c>
      <c r="B26" s="172">
        <v>66</v>
      </c>
      <c r="C26" s="172">
        <v>66</v>
      </c>
      <c r="D26" s="107">
        <f t="shared" si="2"/>
        <v>0</v>
      </c>
      <c r="E26" s="170" t="str">
        <f t="shared" si="1"/>
        <v>是</v>
      </c>
    </row>
    <row r="27" ht="36" customHeight="1" spans="1:5">
      <c r="A27" s="171" t="s">
        <v>1857</v>
      </c>
      <c r="B27" s="172">
        <v>1129</v>
      </c>
      <c r="C27" s="172">
        <v>1261</v>
      </c>
      <c r="D27" s="107">
        <f t="shared" si="2"/>
        <v>0.117</v>
      </c>
      <c r="E27" s="170" t="str">
        <f t="shared" si="1"/>
        <v>是</v>
      </c>
    </row>
    <row r="28" ht="36" customHeight="1" spans="1:5">
      <c r="A28" s="171" t="s">
        <v>1863</v>
      </c>
      <c r="B28" s="172">
        <v>337</v>
      </c>
      <c r="C28" s="172">
        <v>222</v>
      </c>
      <c r="D28" s="107">
        <f t="shared" si="2"/>
        <v>-0.341</v>
      </c>
      <c r="E28" s="170"/>
    </row>
    <row r="29" ht="36" customHeight="1" spans="1:5">
      <c r="A29" s="167" t="s">
        <v>1864</v>
      </c>
      <c r="B29" s="168"/>
      <c r="C29" s="169"/>
      <c r="D29" s="107" t="str">
        <f t="shared" si="2"/>
        <v/>
      </c>
      <c r="E29" s="170" t="str">
        <f t="shared" ref="E29:E36" si="3">IF(A29&lt;&gt;"",IF(SUM(B29:C29)&lt;&gt;0,"是","否"),"是")</f>
        <v>否</v>
      </c>
    </row>
    <row r="30" ht="36" hidden="1" customHeight="1" spans="1:5">
      <c r="A30" s="171" t="s">
        <v>1855</v>
      </c>
      <c r="B30" s="172"/>
      <c r="C30" s="175"/>
      <c r="D30" s="107"/>
      <c r="E30" s="170" t="str">
        <f t="shared" si="3"/>
        <v>否</v>
      </c>
    </row>
    <row r="31" ht="36" hidden="1" customHeight="1" spans="1:5">
      <c r="A31" s="171" t="s">
        <v>1856</v>
      </c>
      <c r="B31" s="172"/>
      <c r="C31" s="175"/>
      <c r="D31" s="107"/>
      <c r="E31" s="170" t="str">
        <f t="shared" si="3"/>
        <v>否</v>
      </c>
    </row>
    <row r="32" ht="36" hidden="1" customHeight="1" spans="1:5">
      <c r="A32" s="171" t="s">
        <v>1857</v>
      </c>
      <c r="B32" s="172"/>
      <c r="C32" s="175"/>
      <c r="D32" s="107"/>
      <c r="E32" s="170" t="str">
        <f t="shared" si="3"/>
        <v>否</v>
      </c>
    </row>
    <row r="33" ht="36" customHeight="1" spans="1:5">
      <c r="A33" s="121" t="s">
        <v>1865</v>
      </c>
      <c r="B33" s="174">
        <f>B4+B8+B12+B16+B20+B24+B29</f>
        <v>5288</v>
      </c>
      <c r="C33" s="174">
        <f>C4+C8+C12+C16+C20+C24+C29</f>
        <v>7340</v>
      </c>
      <c r="D33" s="107">
        <f>IF(B33&gt;0,C33/B33-1,IF(B33&lt;0,-(C33/B33-1),""))</f>
        <v>0.388</v>
      </c>
      <c r="E33" s="170" t="str">
        <f t="shared" si="3"/>
        <v>是</v>
      </c>
    </row>
    <row r="34" ht="36" customHeight="1" spans="1:5">
      <c r="A34" s="171" t="s">
        <v>1866</v>
      </c>
      <c r="B34" s="172">
        <f>B25+B9</f>
        <v>3415</v>
      </c>
      <c r="C34" s="172">
        <f>C25+C9</f>
        <v>5443</v>
      </c>
      <c r="D34" s="123"/>
      <c r="E34" s="170" t="str">
        <f t="shared" si="3"/>
        <v>是</v>
      </c>
    </row>
    <row r="35" ht="36" customHeight="1" spans="1:5">
      <c r="A35" s="171" t="s">
        <v>1867</v>
      </c>
      <c r="B35" s="176">
        <f>B10+B26</f>
        <v>217</v>
      </c>
      <c r="C35" s="176">
        <f>C10+C26</f>
        <v>228</v>
      </c>
      <c r="D35" s="123"/>
      <c r="E35" s="170" t="str">
        <f t="shared" si="3"/>
        <v>是</v>
      </c>
    </row>
    <row r="36" ht="36" customHeight="1" spans="1:5">
      <c r="A36" s="171" t="s">
        <v>1868</v>
      </c>
      <c r="B36" s="176">
        <f>B27+B11</f>
        <v>1271</v>
      </c>
      <c r="C36" s="176">
        <f>C27+C11</f>
        <v>1403</v>
      </c>
      <c r="D36" s="123"/>
      <c r="E36" s="170" t="str">
        <f t="shared" si="3"/>
        <v>是</v>
      </c>
    </row>
    <row r="37" ht="36" customHeight="1" spans="1:5">
      <c r="A37" s="171" t="s">
        <v>1869</v>
      </c>
      <c r="B37" s="172">
        <f>B28</f>
        <v>337</v>
      </c>
      <c r="C37" s="172">
        <f>C28</f>
        <v>222</v>
      </c>
      <c r="D37" s="123"/>
      <c r="E37" s="170"/>
    </row>
    <row r="38" ht="36" customHeight="1" spans="1:5">
      <c r="A38" s="124" t="s">
        <v>1870</v>
      </c>
      <c r="B38" s="168"/>
      <c r="C38" s="168"/>
      <c r="D38" s="108"/>
      <c r="E38" s="170" t="str">
        <f>IF(A38&lt;&gt;"",IF(SUM(B38:C38)&lt;&gt;0,"是","否"),"是")</f>
        <v>否</v>
      </c>
    </row>
    <row r="39" ht="36" customHeight="1" spans="1:5">
      <c r="A39" s="177" t="s">
        <v>1871</v>
      </c>
      <c r="B39" s="168"/>
      <c r="C39" s="169"/>
      <c r="D39" s="108"/>
      <c r="E39" s="170" t="str">
        <f>IF(A39&lt;&gt;"",IF(SUM(B39:C39)&lt;&gt;0,"是","否"),"是")</f>
        <v>否</v>
      </c>
    </row>
    <row r="40" ht="36" customHeight="1" spans="1:5">
      <c r="A40" s="121" t="s">
        <v>1872</v>
      </c>
      <c r="B40" s="168">
        <f>B33+B38+B39</f>
        <v>5288</v>
      </c>
      <c r="C40" s="168">
        <f>C33+C38+C39</f>
        <v>7340</v>
      </c>
      <c r="D40" s="108"/>
      <c r="E40" s="170" t="str">
        <f>IF(A40&lt;&gt;"",IF(SUM(B40:C40)&lt;&gt;0,"是","否"),"是")</f>
        <v>是</v>
      </c>
    </row>
    <row r="41" spans="2:3">
      <c r="B41" s="160"/>
      <c r="C41" s="160"/>
    </row>
    <row r="42" spans="2:3">
      <c r="B42" s="160"/>
      <c r="C42" s="160"/>
    </row>
    <row r="43" spans="2:3">
      <c r="B43" s="160"/>
      <c r="C43" s="160"/>
    </row>
    <row r="44" spans="2:3">
      <c r="B44" s="160"/>
      <c r="C44" s="160"/>
    </row>
  </sheetData>
  <autoFilter xmlns:etc="http://www.wps.cn/officeDocument/2017/etCustomData" ref="A3:E40" etc:filterBottomFollowUsedRange="0">
    <filterColumn colId="4">
      <customFilters>
        <customFilter operator="equal" val="是"/>
      </customFilters>
    </filterColumn>
    <extLst/>
  </autoFilter>
  <mergeCells count="1">
    <mergeCell ref="A1:D1"/>
  </mergeCells>
  <conditionalFormatting sqref="D38">
    <cfRule type="cellIs" dxfId="3" priority="1" stopIfTrue="1" operator="lessThanOrEqual">
      <formula>-1</formula>
    </cfRule>
  </conditionalFormatting>
  <conditionalFormatting sqref="E4:E40">
    <cfRule type="cellIs" dxfId="3" priority="4" stopIfTrue="1" operator="lessThanOrEqual">
      <formula>-1</formula>
    </cfRule>
  </conditionalFormatting>
  <conditionalFormatting sqref="E5:E40">
    <cfRule type="cellIs" dxfId="3" priority="2" stopIfTrue="1" operator="lessThanOrEqual">
      <formula>-1</formula>
    </cfRule>
  </conditionalFormatting>
  <conditionalFormatting sqref="D5:D22 C6:C7 C9:C11 C17:C19 C13:C15 C23 C25 D24:D33 C30:C32 D39:D40">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E26"/>
  <sheetViews>
    <sheetView showGridLines="0" showZeros="0" view="pageBreakPreview" zoomScaleNormal="100" workbookViewId="0">
      <pane ySplit="3" topLeftCell="A4" activePane="bottomLeft" state="frozen"/>
      <selection/>
      <selection pane="bottomLeft" activeCell="D6" sqref="D6"/>
    </sheetView>
  </sheetViews>
  <sheetFormatPr defaultColWidth="9" defaultRowHeight="14.25" outlineLevelCol="4"/>
  <cols>
    <col min="1" max="1" width="46.75" style="147" customWidth="1"/>
    <col min="2" max="4" width="20.6333333333333" style="147" customWidth="1"/>
    <col min="5" max="5" width="12.75" style="147" hidden="1" customWidth="1"/>
    <col min="6" max="16384" width="9" style="147"/>
  </cols>
  <sheetData>
    <row r="1" ht="45" customHeight="1" spans="1:4">
      <c r="A1" s="148" t="s">
        <v>1873</v>
      </c>
      <c r="B1" s="148"/>
      <c r="C1" s="148"/>
      <c r="D1" s="148"/>
    </row>
    <row r="2" ht="20.1" customHeight="1" spans="1:4">
      <c r="A2" s="149"/>
      <c r="B2" s="150"/>
      <c r="C2" s="151"/>
      <c r="D2" s="152" t="s">
        <v>1874</v>
      </c>
    </row>
    <row r="3" ht="45" customHeight="1" spans="1:5">
      <c r="A3" s="97" t="s">
        <v>1113</v>
      </c>
      <c r="B3" s="98" t="s">
        <v>5</v>
      </c>
      <c r="C3" s="98" t="s">
        <v>6</v>
      </c>
      <c r="D3" s="98" t="s">
        <v>7</v>
      </c>
      <c r="E3" s="153" t="s">
        <v>8</v>
      </c>
    </row>
    <row r="4" ht="36" customHeight="1" spans="1:5">
      <c r="A4" s="100" t="s">
        <v>1875</v>
      </c>
      <c r="B4" s="115"/>
      <c r="C4" s="115"/>
      <c r="D4" s="103"/>
      <c r="E4" s="154" t="str">
        <f t="shared" ref="E4:E22" si="0">IF(A4&lt;&gt;"",IF(SUM(B4:C4)&lt;&gt;0,"是","否"),"是")</f>
        <v>否</v>
      </c>
    </row>
    <row r="5" ht="36" hidden="1" customHeight="1" spans="1:5">
      <c r="A5" s="104" t="s">
        <v>1876</v>
      </c>
      <c r="B5" s="117"/>
      <c r="C5" s="117"/>
      <c r="D5" s="155"/>
      <c r="E5" s="154" t="str">
        <f t="shared" si="0"/>
        <v>否</v>
      </c>
    </row>
    <row r="6" ht="36" customHeight="1" spans="1:5">
      <c r="A6" s="156" t="s">
        <v>1877</v>
      </c>
      <c r="B6" s="115">
        <v>1961</v>
      </c>
      <c r="C6" s="115">
        <v>2073</v>
      </c>
      <c r="D6" s="157"/>
      <c r="E6" s="154" t="str">
        <f t="shared" si="0"/>
        <v>是</v>
      </c>
    </row>
    <row r="7" ht="36" customHeight="1" spans="1:5">
      <c r="A7" s="104" t="s">
        <v>1876</v>
      </c>
      <c r="B7" s="117">
        <v>1939</v>
      </c>
      <c r="C7" s="158">
        <v>2040</v>
      </c>
      <c r="D7" s="155"/>
      <c r="E7" s="154" t="str">
        <f t="shared" si="0"/>
        <v>是</v>
      </c>
    </row>
    <row r="8" s="146" customFormat="1" ht="36" customHeight="1" spans="1:5">
      <c r="A8" s="100" t="s">
        <v>1878</v>
      </c>
      <c r="B8" s="115"/>
      <c r="C8" s="115"/>
      <c r="D8" s="157"/>
      <c r="E8" s="154" t="str">
        <f t="shared" si="0"/>
        <v>否</v>
      </c>
    </row>
    <row r="9" s="146" customFormat="1" ht="36" hidden="1" customHeight="1" spans="1:5">
      <c r="A9" s="104" t="s">
        <v>1876</v>
      </c>
      <c r="B9" s="117"/>
      <c r="C9" s="158"/>
      <c r="D9" s="155"/>
      <c r="E9" s="154" t="str">
        <f t="shared" si="0"/>
        <v>否</v>
      </c>
    </row>
    <row r="10" s="146" customFormat="1" ht="36" customHeight="1" spans="1:5">
      <c r="A10" s="100" t="s">
        <v>1879</v>
      </c>
      <c r="B10" s="115"/>
      <c r="C10" s="115"/>
      <c r="D10" s="157"/>
      <c r="E10" s="154" t="str">
        <f t="shared" si="0"/>
        <v>否</v>
      </c>
    </row>
    <row r="11" s="146" customFormat="1" ht="36" hidden="1" customHeight="1" spans="1:5">
      <c r="A11" s="104" t="s">
        <v>1876</v>
      </c>
      <c r="B11" s="117"/>
      <c r="C11" s="109"/>
      <c r="D11" s="155"/>
      <c r="E11" s="154" t="str">
        <f t="shared" si="0"/>
        <v>否</v>
      </c>
    </row>
    <row r="12" s="146" customFormat="1" ht="36" customHeight="1" spans="1:5">
      <c r="A12" s="100" t="s">
        <v>1880</v>
      </c>
      <c r="B12" s="115"/>
      <c r="C12" s="115"/>
      <c r="D12" s="157"/>
      <c r="E12" s="154" t="str">
        <f t="shared" si="0"/>
        <v>否</v>
      </c>
    </row>
    <row r="13" s="146" customFormat="1" ht="36" hidden="1" customHeight="1" spans="1:5">
      <c r="A13" s="104" t="s">
        <v>1876</v>
      </c>
      <c r="B13" s="117"/>
      <c r="C13" s="109"/>
      <c r="D13" s="155"/>
      <c r="E13" s="154" t="str">
        <f t="shared" si="0"/>
        <v>否</v>
      </c>
    </row>
    <row r="14" s="146" customFormat="1" ht="36" customHeight="1" spans="1:5">
      <c r="A14" s="100" t="s">
        <v>1881</v>
      </c>
      <c r="B14" s="115">
        <v>1888</v>
      </c>
      <c r="C14" s="115">
        <v>2110</v>
      </c>
      <c r="D14" s="157"/>
      <c r="E14" s="154" t="str">
        <f t="shared" si="0"/>
        <v>是</v>
      </c>
    </row>
    <row r="15" ht="36" customHeight="1" spans="1:5">
      <c r="A15" s="104" t="s">
        <v>1876</v>
      </c>
      <c r="B15" s="117">
        <v>1019</v>
      </c>
      <c r="C15" s="158">
        <v>1156</v>
      </c>
      <c r="D15" s="155"/>
      <c r="E15" s="154" t="str">
        <f t="shared" si="0"/>
        <v>是</v>
      </c>
    </row>
    <row r="16" ht="36" customHeight="1" spans="1:5">
      <c r="A16" s="100" t="s">
        <v>1882</v>
      </c>
      <c r="B16" s="115"/>
      <c r="C16" s="115"/>
      <c r="D16" s="157"/>
      <c r="E16" s="154" t="str">
        <f t="shared" si="0"/>
        <v>否</v>
      </c>
    </row>
    <row r="17" ht="36" hidden="1" customHeight="1" spans="1:5">
      <c r="A17" s="104" t="s">
        <v>1876</v>
      </c>
      <c r="B17" s="117"/>
      <c r="C17" s="120"/>
      <c r="D17" s="155"/>
      <c r="E17" s="154" t="str">
        <f t="shared" si="0"/>
        <v>否</v>
      </c>
    </row>
    <row r="18" ht="36" customHeight="1" spans="1:5">
      <c r="A18" s="121" t="s">
        <v>1883</v>
      </c>
      <c r="B18" s="115">
        <f>B4+B6+B8+B10+B12+B14+B16</f>
        <v>3849</v>
      </c>
      <c r="C18" s="115">
        <f>C4+C6+C8+C10+C12+C14+C16</f>
        <v>4183</v>
      </c>
      <c r="D18" s="157"/>
      <c r="E18" s="154" t="str">
        <f t="shared" si="0"/>
        <v>是</v>
      </c>
    </row>
    <row r="19" ht="36" customHeight="1" spans="1:5">
      <c r="A19" s="104" t="s">
        <v>1884</v>
      </c>
      <c r="B19" s="117">
        <f>B7+B15</f>
        <v>2958</v>
      </c>
      <c r="C19" s="117">
        <f>C7+C15</f>
        <v>3196</v>
      </c>
      <c r="D19" s="155"/>
      <c r="E19" s="154" t="str">
        <f t="shared" si="0"/>
        <v>是</v>
      </c>
    </row>
    <row r="20" ht="36" customHeight="1" spans="1:5">
      <c r="A20" s="159" t="s">
        <v>1885</v>
      </c>
      <c r="B20" s="115"/>
      <c r="C20" s="115"/>
      <c r="D20" s="157"/>
      <c r="E20" s="154" t="str">
        <f t="shared" si="0"/>
        <v>否</v>
      </c>
    </row>
    <row r="21" ht="36" customHeight="1" spans="1:5">
      <c r="A21" s="124" t="s">
        <v>1886</v>
      </c>
      <c r="B21" s="115"/>
      <c r="C21" s="115"/>
      <c r="D21" s="157"/>
      <c r="E21" s="154" t="str">
        <f t="shared" si="0"/>
        <v>否</v>
      </c>
    </row>
    <row r="22" ht="36" customHeight="1" spans="1:5">
      <c r="A22" s="121" t="s">
        <v>1887</v>
      </c>
      <c r="B22" s="115">
        <f>B18</f>
        <v>3849</v>
      </c>
      <c r="C22" s="115">
        <f>C18</f>
        <v>4183</v>
      </c>
      <c r="D22" s="157"/>
      <c r="E22" s="154" t="str">
        <f t="shared" si="0"/>
        <v>是</v>
      </c>
    </row>
    <row r="23" spans="2:3">
      <c r="B23" s="160"/>
      <c r="C23" s="160"/>
    </row>
    <row r="24" spans="2:3">
      <c r="B24" s="160"/>
      <c r="C24" s="160"/>
    </row>
    <row r="25" spans="2:3">
      <c r="B25" s="160"/>
      <c r="C25" s="160"/>
    </row>
    <row r="26" spans="2:3">
      <c r="B26" s="160"/>
      <c r="C26" s="160"/>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FFFF00"/>
  </sheetPr>
  <dimension ref="A1:E44"/>
  <sheetViews>
    <sheetView showGridLines="0" showZeros="0" view="pageBreakPreview" zoomScaleNormal="100" workbookViewId="0">
      <pane ySplit="3" topLeftCell="A4" activePane="bottomLeft" state="frozen"/>
      <selection/>
      <selection pane="bottomLeft" activeCell="D10" sqref="D10"/>
    </sheetView>
  </sheetViews>
  <sheetFormatPr defaultColWidth="9" defaultRowHeight="14.25" outlineLevelCol="4"/>
  <cols>
    <col min="1" max="1" width="46.1333333333333" style="127" customWidth="1"/>
    <col min="2" max="4" width="20.6333333333333" style="127" customWidth="1"/>
    <col min="5" max="5" width="5" style="127" hidden="1" customWidth="1"/>
    <col min="6" max="16384" width="9" style="127"/>
  </cols>
  <sheetData>
    <row r="1" ht="45" customHeight="1" spans="1:4">
      <c r="A1" s="128" t="s">
        <v>1888</v>
      </c>
      <c r="B1" s="128"/>
      <c r="C1" s="128"/>
      <c r="D1" s="128"/>
    </row>
    <row r="2" ht="20.1" customHeight="1" spans="1:4">
      <c r="A2" s="129"/>
      <c r="B2" s="130"/>
      <c r="C2" s="131"/>
      <c r="D2" s="132" t="s">
        <v>2</v>
      </c>
    </row>
    <row r="3" ht="45" customHeight="1" spans="1:5">
      <c r="A3" s="133" t="s">
        <v>1853</v>
      </c>
      <c r="B3" s="98" t="s">
        <v>5</v>
      </c>
      <c r="C3" s="98" t="s">
        <v>6</v>
      </c>
      <c r="D3" s="98" t="s">
        <v>7</v>
      </c>
      <c r="E3" s="99" t="s">
        <v>8</v>
      </c>
    </row>
    <row r="4" ht="36" customHeight="1" spans="1:5">
      <c r="A4" s="134" t="s">
        <v>1854</v>
      </c>
      <c r="B4" s="135"/>
      <c r="C4" s="102"/>
      <c r="D4" s="103"/>
      <c r="E4" s="99" t="str">
        <f t="shared" ref="E4:E38" si="0">IF(A4&lt;&gt;"",IF(SUM(B4:C4)&lt;&gt;0,"是","否"),"是")</f>
        <v>否</v>
      </c>
    </row>
    <row r="5" ht="36" hidden="1" customHeight="1" spans="1:5">
      <c r="A5" s="136" t="s">
        <v>1855</v>
      </c>
      <c r="B5" s="137"/>
      <c r="C5" s="137"/>
      <c r="D5" s="138"/>
      <c r="E5" s="99" t="str">
        <f t="shared" si="0"/>
        <v>否</v>
      </c>
    </row>
    <row r="6" ht="36" hidden="1" customHeight="1" spans="1:5">
      <c r="A6" s="136" t="s">
        <v>1856</v>
      </c>
      <c r="B6" s="137"/>
      <c r="C6" s="137"/>
      <c r="D6" s="138"/>
      <c r="E6" s="99" t="str">
        <f t="shared" si="0"/>
        <v>否</v>
      </c>
    </row>
    <row r="7" s="126" customFormat="1" ht="36" hidden="1" customHeight="1" spans="1:5">
      <c r="A7" s="136" t="s">
        <v>1857</v>
      </c>
      <c r="B7" s="137"/>
      <c r="C7" s="137"/>
      <c r="D7" s="138"/>
      <c r="E7" s="99" t="str">
        <f t="shared" si="0"/>
        <v>否</v>
      </c>
    </row>
    <row r="8" s="126" customFormat="1" ht="36" customHeight="1" spans="1:5">
      <c r="A8" s="139" t="s">
        <v>1858</v>
      </c>
      <c r="B8" s="135">
        <v>3129</v>
      </c>
      <c r="C8" s="135">
        <v>3400</v>
      </c>
      <c r="D8" s="140"/>
      <c r="E8" s="99" t="str">
        <f t="shared" si="0"/>
        <v>是</v>
      </c>
    </row>
    <row r="9" s="126" customFormat="1" ht="36" customHeight="1" spans="1:5">
      <c r="A9" s="136" t="s">
        <v>1855</v>
      </c>
      <c r="B9" s="137">
        <v>2810</v>
      </c>
      <c r="C9" s="137">
        <v>3073</v>
      </c>
      <c r="D9" s="138"/>
      <c r="E9" s="99" t="str">
        <f t="shared" si="0"/>
        <v>是</v>
      </c>
    </row>
    <row r="10" s="126" customFormat="1" ht="36" customHeight="1" spans="1:5">
      <c r="A10" s="136" t="s">
        <v>1856</v>
      </c>
      <c r="B10" s="137">
        <v>151</v>
      </c>
      <c r="C10" s="137">
        <v>162</v>
      </c>
      <c r="D10" s="138"/>
      <c r="E10" s="99" t="str">
        <f t="shared" si="0"/>
        <v>是</v>
      </c>
    </row>
    <row r="11" s="126" customFormat="1" ht="36" customHeight="1" spans="1:5">
      <c r="A11" s="136" t="s">
        <v>1857</v>
      </c>
      <c r="B11" s="137">
        <v>142</v>
      </c>
      <c r="C11" s="137">
        <v>142</v>
      </c>
      <c r="D11" s="138"/>
      <c r="E11" s="99" t="str">
        <f t="shared" si="0"/>
        <v>是</v>
      </c>
    </row>
    <row r="12" s="126" customFormat="1" ht="36" customHeight="1" spans="1:5">
      <c r="A12" s="134" t="s">
        <v>1859</v>
      </c>
      <c r="B12" s="135"/>
      <c r="C12" s="135"/>
      <c r="D12" s="140"/>
      <c r="E12" s="99" t="str">
        <f t="shared" si="0"/>
        <v>否</v>
      </c>
    </row>
    <row r="13" ht="36" hidden="1" customHeight="1" spans="1:5">
      <c r="A13" s="136" t="s">
        <v>1855</v>
      </c>
      <c r="B13" s="137"/>
      <c r="C13" s="117"/>
      <c r="D13" s="141" t="str">
        <f>IF(B13&gt;0,C13/B13-1,IF(B13&lt;0,-(C13/B13-1),""))</f>
        <v/>
      </c>
      <c r="E13" s="99" t="str">
        <f t="shared" si="0"/>
        <v>否</v>
      </c>
    </row>
    <row r="14" ht="36" hidden="1" customHeight="1" spans="1:5">
      <c r="A14" s="136" t="s">
        <v>1856</v>
      </c>
      <c r="B14" s="137"/>
      <c r="C14" s="137"/>
      <c r="D14" s="138"/>
      <c r="E14" s="99" t="str">
        <f t="shared" si="0"/>
        <v>否</v>
      </c>
    </row>
    <row r="15" ht="36" hidden="1" customHeight="1" spans="1:5">
      <c r="A15" s="136" t="s">
        <v>1857</v>
      </c>
      <c r="B15" s="137"/>
      <c r="C15" s="117"/>
      <c r="D15" s="141" t="str">
        <f>IF(B15&gt;0,C15/B15-1,IF(B15&lt;0,-(C15/B15-1),""))</f>
        <v/>
      </c>
      <c r="E15" s="99" t="str">
        <f t="shared" si="0"/>
        <v>否</v>
      </c>
    </row>
    <row r="16" ht="36" customHeight="1" spans="1:5">
      <c r="A16" s="134" t="s">
        <v>1860</v>
      </c>
      <c r="B16" s="135"/>
      <c r="C16" s="135"/>
      <c r="D16" s="140"/>
      <c r="E16" s="99" t="str">
        <f t="shared" si="0"/>
        <v>否</v>
      </c>
    </row>
    <row r="17" ht="36" hidden="1" customHeight="1" spans="1:5">
      <c r="A17" s="136" t="s">
        <v>1855</v>
      </c>
      <c r="B17" s="137"/>
      <c r="C17" s="137"/>
      <c r="D17" s="138"/>
      <c r="E17" s="99" t="str">
        <f t="shared" si="0"/>
        <v>否</v>
      </c>
    </row>
    <row r="18" ht="36" hidden="1" customHeight="1" spans="1:5">
      <c r="A18" s="136" t="s">
        <v>1856</v>
      </c>
      <c r="B18" s="137"/>
      <c r="C18" s="137"/>
      <c r="D18" s="138"/>
      <c r="E18" s="99" t="str">
        <f t="shared" si="0"/>
        <v>否</v>
      </c>
    </row>
    <row r="19" ht="36" hidden="1" customHeight="1" spans="1:5">
      <c r="A19" s="136" t="s">
        <v>1857</v>
      </c>
      <c r="B19" s="137"/>
      <c r="C19" s="142"/>
      <c r="D19" s="138"/>
      <c r="E19" s="99" t="str">
        <f t="shared" si="0"/>
        <v>否</v>
      </c>
    </row>
    <row r="20" ht="36" customHeight="1" spans="1:5">
      <c r="A20" s="134" t="s">
        <v>1861</v>
      </c>
      <c r="B20" s="135"/>
      <c r="C20" s="135"/>
      <c r="D20" s="140"/>
      <c r="E20" s="99" t="str">
        <f t="shared" si="0"/>
        <v>否</v>
      </c>
    </row>
    <row r="21" ht="18.75" hidden="1" spans="1:5">
      <c r="A21" s="136" t="s">
        <v>1855</v>
      </c>
      <c r="B21" s="137"/>
      <c r="C21" s="109"/>
      <c r="D21" s="138"/>
      <c r="E21" s="99" t="str">
        <f t="shared" si="0"/>
        <v>否</v>
      </c>
    </row>
    <row r="22" ht="18.75" hidden="1" spans="1:5">
      <c r="A22" s="136" t="s">
        <v>1856</v>
      </c>
      <c r="B22" s="137"/>
      <c r="C22" s="137"/>
      <c r="D22" s="138"/>
      <c r="E22" s="99" t="str">
        <f t="shared" si="0"/>
        <v>否</v>
      </c>
    </row>
    <row r="23" ht="18.75" hidden="1" spans="1:5">
      <c r="A23" s="136" t="s">
        <v>1857</v>
      </c>
      <c r="B23" s="137">
        <v>0</v>
      </c>
      <c r="C23" s="109"/>
      <c r="D23" s="138" t="str">
        <f>IF(B23&gt;0,C23/B23-1,IF(B23&lt;0,-(C23/B23-1),""))</f>
        <v/>
      </c>
      <c r="E23" s="99" t="str">
        <f t="shared" si="0"/>
        <v>否</v>
      </c>
    </row>
    <row r="24" ht="36" customHeight="1" spans="1:5">
      <c r="A24" s="134" t="s">
        <v>1862</v>
      </c>
      <c r="B24" s="135">
        <v>2159</v>
      </c>
      <c r="C24" s="102">
        <v>3940</v>
      </c>
      <c r="D24" s="140">
        <f>IF(B24&gt;0,C24/B24-1,IF(B24&lt;0,-(C24/B24-1),""))</f>
        <v>0.825</v>
      </c>
      <c r="E24" s="99" t="str">
        <f t="shared" si="0"/>
        <v>是</v>
      </c>
    </row>
    <row r="25" ht="36" customHeight="1" spans="1:5">
      <c r="A25" s="136" t="s">
        <v>1855</v>
      </c>
      <c r="B25" s="137">
        <v>605</v>
      </c>
      <c r="C25" s="109">
        <v>2370</v>
      </c>
      <c r="D25" s="138">
        <f>IF(B25&gt;0,C25/B25-1,IF(B25&lt;0,-(C25/B25-1),""))</f>
        <v>2.917</v>
      </c>
      <c r="E25" s="99" t="str">
        <f t="shared" si="0"/>
        <v>是</v>
      </c>
    </row>
    <row r="26" ht="36" customHeight="1" spans="1:5">
      <c r="A26" s="136" t="s">
        <v>1856</v>
      </c>
      <c r="B26" s="137">
        <v>66</v>
      </c>
      <c r="C26" s="109">
        <v>66</v>
      </c>
      <c r="D26" s="138">
        <f>IF(B26&gt;0,C26/B26-1,IF(B26&lt;0,-(C26/B26-1),""))</f>
        <v>0</v>
      </c>
      <c r="E26" s="99" t="str">
        <f t="shared" si="0"/>
        <v>是</v>
      </c>
    </row>
    <row r="27" ht="36" customHeight="1" spans="1:5">
      <c r="A27" s="136" t="s">
        <v>1857</v>
      </c>
      <c r="B27" s="137">
        <v>1129</v>
      </c>
      <c r="C27" s="109">
        <v>1261</v>
      </c>
      <c r="D27" s="138">
        <f>IF(B27&gt;0,C27/B27-1,IF(B27&lt;0,-(C27/B27-1),""))</f>
        <v>0.117</v>
      </c>
      <c r="E27" s="99" t="str">
        <f t="shared" si="0"/>
        <v>是</v>
      </c>
    </row>
    <row r="28" ht="36" customHeight="1" spans="1:5">
      <c r="A28" s="136" t="s">
        <v>1863</v>
      </c>
      <c r="B28" s="137">
        <v>337</v>
      </c>
      <c r="C28" s="109">
        <v>222</v>
      </c>
      <c r="D28" s="138"/>
      <c r="E28" s="99"/>
    </row>
    <row r="29" ht="36" customHeight="1" spans="1:5">
      <c r="A29" s="134" t="s">
        <v>1864</v>
      </c>
      <c r="B29" s="135"/>
      <c r="C29" s="102"/>
      <c r="D29" s="140"/>
      <c r="E29" s="99" t="str">
        <f t="shared" ref="E29:E36" si="1">IF(A29&lt;&gt;"",IF(SUM(B29:C29)&lt;&gt;0,"是","否"),"是")</f>
        <v>否</v>
      </c>
    </row>
    <row r="30" ht="36" hidden="1" customHeight="1" spans="1:5">
      <c r="A30" s="136" t="s">
        <v>1855</v>
      </c>
      <c r="B30" s="137"/>
      <c r="C30" s="137"/>
      <c r="D30" s="143"/>
      <c r="E30" s="99" t="str">
        <f t="shared" si="1"/>
        <v>否</v>
      </c>
    </row>
    <row r="31" ht="36" hidden="1" customHeight="1" spans="1:5">
      <c r="A31" s="136" t="s">
        <v>1856</v>
      </c>
      <c r="B31" s="137"/>
      <c r="C31" s="137"/>
      <c r="D31" s="143"/>
      <c r="E31" s="99" t="str">
        <f t="shared" si="1"/>
        <v>否</v>
      </c>
    </row>
    <row r="32" ht="36" hidden="1" customHeight="1" spans="1:5">
      <c r="A32" s="136" t="s">
        <v>1857</v>
      </c>
      <c r="B32" s="137"/>
      <c r="C32" s="137"/>
      <c r="D32" s="143"/>
      <c r="E32" s="99" t="str">
        <f t="shared" si="1"/>
        <v>否</v>
      </c>
    </row>
    <row r="33" ht="36" customHeight="1" spans="1:5">
      <c r="A33" s="121" t="s">
        <v>1865</v>
      </c>
      <c r="B33" s="135">
        <f>B4+B8+B12+B16+B20+B24+B29</f>
        <v>5288</v>
      </c>
      <c r="C33" s="135">
        <f>C4+C8+C12+C16+C20+C24+C29</f>
        <v>7340</v>
      </c>
      <c r="D33" s="140"/>
      <c r="E33" s="99" t="str">
        <f t="shared" si="1"/>
        <v>是</v>
      </c>
    </row>
    <row r="34" ht="36" customHeight="1" spans="1:5">
      <c r="A34" s="136" t="s">
        <v>1866</v>
      </c>
      <c r="B34" s="137">
        <f>B9+B25</f>
        <v>3415</v>
      </c>
      <c r="C34" s="137">
        <f>C9+C25</f>
        <v>5443</v>
      </c>
      <c r="D34" s="143"/>
      <c r="E34" s="99" t="str">
        <f t="shared" si="1"/>
        <v>是</v>
      </c>
    </row>
    <row r="35" ht="36" customHeight="1" spans="1:5">
      <c r="A35" s="136" t="s">
        <v>1867</v>
      </c>
      <c r="B35" s="137">
        <f>B10+B26</f>
        <v>217</v>
      </c>
      <c r="C35" s="137">
        <f>C10+C26</f>
        <v>228</v>
      </c>
      <c r="D35" s="143"/>
      <c r="E35" s="99" t="str">
        <f t="shared" si="1"/>
        <v>是</v>
      </c>
    </row>
    <row r="36" ht="36" customHeight="1" spans="1:5">
      <c r="A36" s="136" t="s">
        <v>1868</v>
      </c>
      <c r="B36" s="137">
        <f>B11+B27</f>
        <v>1271</v>
      </c>
      <c r="C36" s="137">
        <f>C11+C27</f>
        <v>1403</v>
      </c>
      <c r="D36" s="143"/>
      <c r="E36" s="99" t="str">
        <f t="shared" si="1"/>
        <v>是</v>
      </c>
    </row>
    <row r="37" ht="36" customHeight="1" spans="1:5">
      <c r="A37" s="136" t="s">
        <v>1869</v>
      </c>
      <c r="B37" s="137">
        <f>B28</f>
        <v>337</v>
      </c>
      <c r="C37" s="137">
        <f>C28</f>
        <v>222</v>
      </c>
      <c r="D37" s="143"/>
      <c r="E37" s="99"/>
    </row>
    <row r="38" ht="36" customHeight="1" spans="1:5">
      <c r="A38" s="124" t="s">
        <v>1870</v>
      </c>
      <c r="B38" s="135"/>
      <c r="C38" s="135"/>
      <c r="D38" s="140"/>
      <c r="E38" s="99" t="str">
        <f>IF(A38&lt;&gt;"",IF(SUM(B38:C38)&lt;&gt;0,"是","否"),"是")</f>
        <v>否</v>
      </c>
    </row>
    <row r="39" ht="36" customHeight="1" spans="1:5">
      <c r="A39" s="124" t="s">
        <v>1871</v>
      </c>
      <c r="B39" s="135"/>
      <c r="C39" s="102"/>
      <c r="D39" s="140"/>
      <c r="E39" s="99" t="str">
        <f>IF(A39&lt;&gt;"",IF(SUM(B39:C39)&lt;&gt;0,"是","否"),"是")</f>
        <v>否</v>
      </c>
    </row>
    <row r="40" ht="36" customHeight="1" spans="1:5">
      <c r="A40" s="121" t="s">
        <v>1872</v>
      </c>
      <c r="B40" s="135">
        <f>B33+B38+B39</f>
        <v>5288</v>
      </c>
      <c r="C40" s="135">
        <f>C33+C38+C39</f>
        <v>7340</v>
      </c>
      <c r="D40" s="144"/>
      <c r="E40" s="99" t="str">
        <f>IF(A40&lt;&gt;"",IF(SUM(B40:C40)&lt;&gt;0,"是","否"),"是")</f>
        <v>是</v>
      </c>
    </row>
    <row r="41" spans="2:3">
      <c r="B41" s="145"/>
      <c r="C41" s="145"/>
    </row>
    <row r="42" spans="2:3">
      <c r="B42" s="145"/>
      <c r="C42" s="145"/>
    </row>
    <row r="43" spans="2:3">
      <c r="B43" s="145"/>
      <c r="C43" s="145"/>
    </row>
    <row r="44" spans="2:3">
      <c r="B44" s="145"/>
      <c r="C44" s="145"/>
    </row>
  </sheetData>
  <autoFilter xmlns:etc="http://www.wps.cn/officeDocument/2017/etCustomData" ref="A3:E40" etc:filterBottomFollowUsedRange="0">
    <filterColumn colId="4">
      <customFilters>
        <customFilter operator="equal" val="是"/>
      </customFilters>
    </filterColumn>
    <extLst/>
  </autoFilter>
  <mergeCells count="1">
    <mergeCell ref="A1:D1"/>
  </mergeCells>
  <conditionalFormatting sqref="E29:E33">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FFFF00"/>
  </sheetPr>
  <dimension ref="A1:E26"/>
  <sheetViews>
    <sheetView showGridLines="0" showZeros="0" view="pageBreakPreview" zoomScaleNormal="100" workbookViewId="0">
      <selection activeCell="C7" sqref="C7"/>
    </sheetView>
  </sheetViews>
  <sheetFormatPr defaultColWidth="9" defaultRowHeight="14.25" outlineLevelCol="4"/>
  <cols>
    <col min="1" max="1" width="50.75" style="90" customWidth="1"/>
    <col min="2" max="3" width="20.6333333333333" style="91" customWidth="1"/>
    <col min="4" max="4" width="20.6333333333333" style="90" customWidth="1"/>
    <col min="5" max="5" width="5.13333333333333" style="90" hidden="1" customWidth="1"/>
    <col min="6" max="7" width="12.6333333333333" style="90"/>
    <col min="8" max="246" width="9" style="90"/>
    <col min="247" max="247" width="41.6333333333333" style="90" customWidth="1"/>
    <col min="248" max="249" width="14.5" style="90" customWidth="1"/>
    <col min="250" max="250" width="13.8833333333333" style="90" customWidth="1"/>
    <col min="251" max="253" width="9" style="90"/>
    <col min="254" max="255" width="10.5" style="90" customWidth="1"/>
    <col min="256" max="502" width="9" style="90"/>
    <col min="503" max="503" width="41.6333333333333" style="90" customWidth="1"/>
    <col min="504" max="505" width="14.5" style="90" customWidth="1"/>
    <col min="506" max="506" width="13.8833333333333" style="90" customWidth="1"/>
    <col min="507" max="509" width="9" style="90"/>
    <col min="510" max="511" width="10.5" style="90" customWidth="1"/>
    <col min="512" max="758" width="9" style="90"/>
    <col min="759" max="759" width="41.6333333333333" style="90" customWidth="1"/>
    <col min="760" max="761" width="14.5" style="90" customWidth="1"/>
    <col min="762" max="762" width="13.8833333333333" style="90" customWidth="1"/>
    <col min="763" max="765" width="9" style="90"/>
    <col min="766" max="767" width="10.5" style="90" customWidth="1"/>
    <col min="768" max="1014" width="9" style="90"/>
    <col min="1015" max="1015" width="41.6333333333333" style="90" customWidth="1"/>
    <col min="1016" max="1017" width="14.5" style="90" customWidth="1"/>
    <col min="1018" max="1018" width="13.8833333333333" style="90" customWidth="1"/>
    <col min="1019" max="1021" width="9" style="90"/>
    <col min="1022" max="1023" width="10.5" style="90" customWidth="1"/>
    <col min="1024" max="1270" width="9" style="90"/>
    <col min="1271" max="1271" width="41.6333333333333" style="90" customWidth="1"/>
    <col min="1272" max="1273" width="14.5" style="90" customWidth="1"/>
    <col min="1274" max="1274" width="13.8833333333333" style="90" customWidth="1"/>
    <col min="1275" max="1277" width="9" style="90"/>
    <col min="1278" max="1279" width="10.5" style="90" customWidth="1"/>
    <col min="1280" max="1526" width="9" style="90"/>
    <col min="1527" max="1527" width="41.6333333333333" style="90" customWidth="1"/>
    <col min="1528" max="1529" width="14.5" style="90" customWidth="1"/>
    <col min="1530" max="1530" width="13.8833333333333" style="90" customWidth="1"/>
    <col min="1531" max="1533" width="9" style="90"/>
    <col min="1534" max="1535" width="10.5" style="90" customWidth="1"/>
    <col min="1536" max="1782" width="9" style="90"/>
    <col min="1783" max="1783" width="41.6333333333333" style="90" customWidth="1"/>
    <col min="1784" max="1785" width="14.5" style="90" customWidth="1"/>
    <col min="1786" max="1786" width="13.8833333333333" style="90" customWidth="1"/>
    <col min="1787" max="1789" width="9" style="90"/>
    <col min="1790" max="1791" width="10.5" style="90" customWidth="1"/>
    <col min="1792" max="2038" width="9" style="90"/>
    <col min="2039" max="2039" width="41.6333333333333" style="90" customWidth="1"/>
    <col min="2040" max="2041" width="14.5" style="90" customWidth="1"/>
    <col min="2042" max="2042" width="13.8833333333333" style="90" customWidth="1"/>
    <col min="2043" max="2045" width="9" style="90"/>
    <col min="2046" max="2047" width="10.5" style="90" customWidth="1"/>
    <col min="2048" max="2294" width="9" style="90"/>
    <col min="2295" max="2295" width="41.6333333333333" style="90" customWidth="1"/>
    <col min="2296" max="2297" width="14.5" style="90" customWidth="1"/>
    <col min="2298" max="2298" width="13.8833333333333" style="90" customWidth="1"/>
    <col min="2299" max="2301" width="9" style="90"/>
    <col min="2302" max="2303" width="10.5" style="90" customWidth="1"/>
    <col min="2304" max="2550" width="9" style="90"/>
    <col min="2551" max="2551" width="41.6333333333333" style="90" customWidth="1"/>
    <col min="2552" max="2553" width="14.5" style="90" customWidth="1"/>
    <col min="2554" max="2554" width="13.8833333333333" style="90" customWidth="1"/>
    <col min="2555" max="2557" width="9" style="90"/>
    <col min="2558" max="2559" width="10.5" style="90" customWidth="1"/>
    <col min="2560" max="2806" width="9" style="90"/>
    <col min="2807" max="2807" width="41.6333333333333" style="90" customWidth="1"/>
    <col min="2808" max="2809" width="14.5" style="90" customWidth="1"/>
    <col min="2810" max="2810" width="13.8833333333333" style="90" customWidth="1"/>
    <col min="2811" max="2813" width="9" style="90"/>
    <col min="2814" max="2815" width="10.5" style="90" customWidth="1"/>
    <col min="2816" max="3062" width="9" style="90"/>
    <col min="3063" max="3063" width="41.6333333333333" style="90" customWidth="1"/>
    <col min="3064" max="3065" width="14.5" style="90" customWidth="1"/>
    <col min="3066" max="3066" width="13.8833333333333" style="90" customWidth="1"/>
    <col min="3067" max="3069" width="9" style="90"/>
    <col min="3070" max="3071" width="10.5" style="90" customWidth="1"/>
    <col min="3072" max="3318" width="9" style="90"/>
    <col min="3319" max="3319" width="41.6333333333333" style="90" customWidth="1"/>
    <col min="3320" max="3321" width="14.5" style="90" customWidth="1"/>
    <col min="3322" max="3322" width="13.8833333333333" style="90" customWidth="1"/>
    <col min="3323" max="3325" width="9" style="90"/>
    <col min="3326" max="3327" width="10.5" style="90" customWidth="1"/>
    <col min="3328" max="3574" width="9" style="90"/>
    <col min="3575" max="3575" width="41.6333333333333" style="90" customWidth="1"/>
    <col min="3576" max="3577" width="14.5" style="90" customWidth="1"/>
    <col min="3578" max="3578" width="13.8833333333333" style="90" customWidth="1"/>
    <col min="3579" max="3581" width="9" style="90"/>
    <col min="3582" max="3583" width="10.5" style="90" customWidth="1"/>
    <col min="3584" max="3830" width="9" style="90"/>
    <col min="3831" max="3831" width="41.6333333333333" style="90" customWidth="1"/>
    <col min="3832" max="3833" width="14.5" style="90" customWidth="1"/>
    <col min="3834" max="3834" width="13.8833333333333" style="90" customWidth="1"/>
    <col min="3835" max="3837" width="9" style="90"/>
    <col min="3838" max="3839" width="10.5" style="90" customWidth="1"/>
    <col min="3840" max="4086" width="9" style="90"/>
    <col min="4087" max="4087" width="41.6333333333333" style="90" customWidth="1"/>
    <col min="4088" max="4089" width="14.5" style="90" customWidth="1"/>
    <col min="4090" max="4090" width="13.8833333333333" style="90" customWidth="1"/>
    <col min="4091" max="4093" width="9" style="90"/>
    <col min="4094" max="4095" width="10.5" style="90" customWidth="1"/>
    <col min="4096" max="4342" width="9" style="90"/>
    <col min="4343" max="4343" width="41.6333333333333" style="90" customWidth="1"/>
    <col min="4344" max="4345" width="14.5" style="90" customWidth="1"/>
    <col min="4346" max="4346" width="13.8833333333333" style="90" customWidth="1"/>
    <col min="4347" max="4349" width="9" style="90"/>
    <col min="4350" max="4351" width="10.5" style="90" customWidth="1"/>
    <col min="4352" max="4598" width="9" style="90"/>
    <col min="4599" max="4599" width="41.6333333333333" style="90" customWidth="1"/>
    <col min="4600" max="4601" width="14.5" style="90" customWidth="1"/>
    <col min="4602" max="4602" width="13.8833333333333" style="90" customWidth="1"/>
    <col min="4603" max="4605" width="9" style="90"/>
    <col min="4606" max="4607" width="10.5" style="90" customWidth="1"/>
    <col min="4608" max="4854" width="9" style="90"/>
    <col min="4855" max="4855" width="41.6333333333333" style="90" customWidth="1"/>
    <col min="4856" max="4857" width="14.5" style="90" customWidth="1"/>
    <col min="4858" max="4858" width="13.8833333333333" style="90" customWidth="1"/>
    <col min="4859" max="4861" width="9" style="90"/>
    <col min="4862" max="4863" width="10.5" style="90" customWidth="1"/>
    <col min="4864" max="5110" width="9" style="90"/>
    <col min="5111" max="5111" width="41.6333333333333" style="90" customWidth="1"/>
    <col min="5112" max="5113" width="14.5" style="90" customWidth="1"/>
    <col min="5114" max="5114" width="13.8833333333333" style="90" customWidth="1"/>
    <col min="5115" max="5117" width="9" style="90"/>
    <col min="5118" max="5119" width="10.5" style="90" customWidth="1"/>
    <col min="5120" max="5366" width="9" style="90"/>
    <col min="5367" max="5367" width="41.6333333333333" style="90" customWidth="1"/>
    <col min="5368" max="5369" width="14.5" style="90" customWidth="1"/>
    <col min="5370" max="5370" width="13.8833333333333" style="90" customWidth="1"/>
    <col min="5371" max="5373" width="9" style="90"/>
    <col min="5374" max="5375" width="10.5" style="90" customWidth="1"/>
    <col min="5376" max="5622" width="9" style="90"/>
    <col min="5623" max="5623" width="41.6333333333333" style="90" customWidth="1"/>
    <col min="5624" max="5625" width="14.5" style="90" customWidth="1"/>
    <col min="5626" max="5626" width="13.8833333333333" style="90" customWidth="1"/>
    <col min="5627" max="5629" width="9" style="90"/>
    <col min="5630" max="5631" width="10.5" style="90" customWidth="1"/>
    <col min="5632" max="5878" width="9" style="90"/>
    <col min="5879" max="5879" width="41.6333333333333" style="90" customWidth="1"/>
    <col min="5880" max="5881" width="14.5" style="90" customWidth="1"/>
    <col min="5882" max="5882" width="13.8833333333333" style="90" customWidth="1"/>
    <col min="5883" max="5885" width="9" style="90"/>
    <col min="5886" max="5887" width="10.5" style="90" customWidth="1"/>
    <col min="5888" max="6134" width="9" style="90"/>
    <col min="6135" max="6135" width="41.6333333333333" style="90" customWidth="1"/>
    <col min="6136" max="6137" width="14.5" style="90" customWidth="1"/>
    <col min="6138" max="6138" width="13.8833333333333" style="90" customWidth="1"/>
    <col min="6139" max="6141" width="9" style="90"/>
    <col min="6142" max="6143" width="10.5" style="90" customWidth="1"/>
    <col min="6144" max="6390" width="9" style="90"/>
    <col min="6391" max="6391" width="41.6333333333333" style="90" customWidth="1"/>
    <col min="6392" max="6393" width="14.5" style="90" customWidth="1"/>
    <col min="6394" max="6394" width="13.8833333333333" style="90" customWidth="1"/>
    <col min="6395" max="6397" width="9" style="90"/>
    <col min="6398" max="6399" width="10.5" style="90" customWidth="1"/>
    <col min="6400" max="6646" width="9" style="90"/>
    <col min="6647" max="6647" width="41.6333333333333" style="90" customWidth="1"/>
    <col min="6648" max="6649" width="14.5" style="90" customWidth="1"/>
    <col min="6650" max="6650" width="13.8833333333333" style="90" customWidth="1"/>
    <col min="6651" max="6653" width="9" style="90"/>
    <col min="6654" max="6655" width="10.5" style="90" customWidth="1"/>
    <col min="6656" max="6902" width="9" style="90"/>
    <col min="6903" max="6903" width="41.6333333333333" style="90" customWidth="1"/>
    <col min="6904" max="6905" width="14.5" style="90" customWidth="1"/>
    <col min="6906" max="6906" width="13.8833333333333" style="90" customWidth="1"/>
    <col min="6907" max="6909" width="9" style="90"/>
    <col min="6910" max="6911" width="10.5" style="90" customWidth="1"/>
    <col min="6912" max="7158" width="9" style="90"/>
    <col min="7159" max="7159" width="41.6333333333333" style="90" customWidth="1"/>
    <col min="7160" max="7161" width="14.5" style="90" customWidth="1"/>
    <col min="7162" max="7162" width="13.8833333333333" style="90" customWidth="1"/>
    <col min="7163" max="7165" width="9" style="90"/>
    <col min="7166" max="7167" width="10.5" style="90" customWidth="1"/>
    <col min="7168" max="7414" width="9" style="90"/>
    <col min="7415" max="7415" width="41.6333333333333" style="90" customWidth="1"/>
    <col min="7416" max="7417" width="14.5" style="90" customWidth="1"/>
    <col min="7418" max="7418" width="13.8833333333333" style="90" customWidth="1"/>
    <col min="7419" max="7421" width="9" style="90"/>
    <col min="7422" max="7423" width="10.5" style="90" customWidth="1"/>
    <col min="7424" max="7670" width="9" style="90"/>
    <col min="7671" max="7671" width="41.6333333333333" style="90" customWidth="1"/>
    <col min="7672" max="7673" width="14.5" style="90" customWidth="1"/>
    <col min="7674" max="7674" width="13.8833333333333" style="90" customWidth="1"/>
    <col min="7675" max="7677" width="9" style="90"/>
    <col min="7678" max="7679" width="10.5" style="90" customWidth="1"/>
    <col min="7680" max="7926" width="9" style="90"/>
    <col min="7927" max="7927" width="41.6333333333333" style="90" customWidth="1"/>
    <col min="7928" max="7929" width="14.5" style="90" customWidth="1"/>
    <col min="7930" max="7930" width="13.8833333333333" style="90" customWidth="1"/>
    <col min="7931" max="7933" width="9" style="90"/>
    <col min="7934" max="7935" width="10.5" style="90" customWidth="1"/>
    <col min="7936" max="8182" width="9" style="90"/>
    <col min="8183" max="8183" width="41.6333333333333" style="90" customWidth="1"/>
    <col min="8184" max="8185" width="14.5" style="90" customWidth="1"/>
    <col min="8186" max="8186" width="13.8833333333333" style="90" customWidth="1"/>
    <col min="8187" max="8189" width="9" style="90"/>
    <col min="8190" max="8191" width="10.5" style="90" customWidth="1"/>
    <col min="8192" max="8438" width="9" style="90"/>
    <col min="8439" max="8439" width="41.6333333333333" style="90" customWidth="1"/>
    <col min="8440" max="8441" width="14.5" style="90" customWidth="1"/>
    <col min="8442" max="8442" width="13.8833333333333" style="90" customWidth="1"/>
    <col min="8443" max="8445" width="9" style="90"/>
    <col min="8446" max="8447" width="10.5" style="90" customWidth="1"/>
    <col min="8448" max="8694" width="9" style="90"/>
    <col min="8695" max="8695" width="41.6333333333333" style="90" customWidth="1"/>
    <col min="8696" max="8697" width="14.5" style="90" customWidth="1"/>
    <col min="8698" max="8698" width="13.8833333333333" style="90" customWidth="1"/>
    <col min="8699" max="8701" width="9" style="90"/>
    <col min="8702" max="8703" width="10.5" style="90" customWidth="1"/>
    <col min="8704" max="8950" width="9" style="90"/>
    <col min="8951" max="8951" width="41.6333333333333" style="90" customWidth="1"/>
    <col min="8952" max="8953" width="14.5" style="90" customWidth="1"/>
    <col min="8954" max="8954" width="13.8833333333333" style="90" customWidth="1"/>
    <col min="8955" max="8957" width="9" style="90"/>
    <col min="8958" max="8959" width="10.5" style="90" customWidth="1"/>
    <col min="8960" max="9206" width="9" style="90"/>
    <col min="9207" max="9207" width="41.6333333333333" style="90" customWidth="1"/>
    <col min="9208" max="9209" width="14.5" style="90" customWidth="1"/>
    <col min="9210" max="9210" width="13.8833333333333" style="90" customWidth="1"/>
    <col min="9211" max="9213" width="9" style="90"/>
    <col min="9214" max="9215" width="10.5" style="90" customWidth="1"/>
    <col min="9216" max="9462" width="9" style="90"/>
    <col min="9463" max="9463" width="41.6333333333333" style="90" customWidth="1"/>
    <col min="9464" max="9465" width="14.5" style="90" customWidth="1"/>
    <col min="9466" max="9466" width="13.8833333333333" style="90" customWidth="1"/>
    <col min="9467" max="9469" width="9" style="90"/>
    <col min="9470" max="9471" width="10.5" style="90" customWidth="1"/>
    <col min="9472" max="9718" width="9" style="90"/>
    <col min="9719" max="9719" width="41.6333333333333" style="90" customWidth="1"/>
    <col min="9720" max="9721" width="14.5" style="90" customWidth="1"/>
    <col min="9722" max="9722" width="13.8833333333333" style="90" customWidth="1"/>
    <col min="9723" max="9725" width="9" style="90"/>
    <col min="9726" max="9727" width="10.5" style="90" customWidth="1"/>
    <col min="9728" max="9974" width="9" style="90"/>
    <col min="9975" max="9975" width="41.6333333333333" style="90" customWidth="1"/>
    <col min="9976" max="9977" width="14.5" style="90" customWidth="1"/>
    <col min="9978" max="9978" width="13.8833333333333" style="90" customWidth="1"/>
    <col min="9979" max="9981" width="9" style="90"/>
    <col min="9982" max="9983" width="10.5" style="90" customWidth="1"/>
    <col min="9984" max="10230" width="9" style="90"/>
    <col min="10231" max="10231" width="41.6333333333333" style="90" customWidth="1"/>
    <col min="10232" max="10233" width="14.5" style="90" customWidth="1"/>
    <col min="10234" max="10234" width="13.8833333333333" style="90" customWidth="1"/>
    <col min="10235" max="10237" width="9" style="90"/>
    <col min="10238" max="10239" width="10.5" style="90" customWidth="1"/>
    <col min="10240" max="10486" width="9" style="90"/>
    <col min="10487" max="10487" width="41.6333333333333" style="90" customWidth="1"/>
    <col min="10488" max="10489" width="14.5" style="90" customWidth="1"/>
    <col min="10490" max="10490" width="13.8833333333333" style="90" customWidth="1"/>
    <col min="10491" max="10493" width="9" style="90"/>
    <col min="10494" max="10495" width="10.5" style="90" customWidth="1"/>
    <col min="10496" max="10742" width="9" style="90"/>
    <col min="10743" max="10743" width="41.6333333333333" style="90" customWidth="1"/>
    <col min="10744" max="10745" width="14.5" style="90" customWidth="1"/>
    <col min="10746" max="10746" width="13.8833333333333" style="90" customWidth="1"/>
    <col min="10747" max="10749" width="9" style="90"/>
    <col min="10750" max="10751" width="10.5" style="90" customWidth="1"/>
    <col min="10752" max="10998" width="9" style="90"/>
    <col min="10999" max="10999" width="41.6333333333333" style="90" customWidth="1"/>
    <col min="11000" max="11001" width="14.5" style="90" customWidth="1"/>
    <col min="11002" max="11002" width="13.8833333333333" style="90" customWidth="1"/>
    <col min="11003" max="11005" width="9" style="90"/>
    <col min="11006" max="11007" width="10.5" style="90" customWidth="1"/>
    <col min="11008" max="11254" width="9" style="90"/>
    <col min="11255" max="11255" width="41.6333333333333" style="90" customWidth="1"/>
    <col min="11256" max="11257" width="14.5" style="90" customWidth="1"/>
    <col min="11258" max="11258" width="13.8833333333333" style="90" customWidth="1"/>
    <col min="11259" max="11261" width="9" style="90"/>
    <col min="11262" max="11263" width="10.5" style="90" customWidth="1"/>
    <col min="11264" max="11510" width="9" style="90"/>
    <col min="11511" max="11511" width="41.6333333333333" style="90" customWidth="1"/>
    <col min="11512" max="11513" width="14.5" style="90" customWidth="1"/>
    <col min="11514" max="11514" width="13.8833333333333" style="90" customWidth="1"/>
    <col min="11515" max="11517" width="9" style="90"/>
    <col min="11518" max="11519" width="10.5" style="90" customWidth="1"/>
    <col min="11520" max="11766" width="9" style="90"/>
    <col min="11767" max="11767" width="41.6333333333333" style="90" customWidth="1"/>
    <col min="11768" max="11769" width="14.5" style="90" customWidth="1"/>
    <col min="11770" max="11770" width="13.8833333333333" style="90" customWidth="1"/>
    <col min="11771" max="11773" width="9" style="90"/>
    <col min="11774" max="11775" width="10.5" style="90" customWidth="1"/>
    <col min="11776" max="12022" width="9" style="90"/>
    <col min="12023" max="12023" width="41.6333333333333" style="90" customWidth="1"/>
    <col min="12024" max="12025" width="14.5" style="90" customWidth="1"/>
    <col min="12026" max="12026" width="13.8833333333333" style="90" customWidth="1"/>
    <col min="12027" max="12029" width="9" style="90"/>
    <col min="12030" max="12031" width="10.5" style="90" customWidth="1"/>
    <col min="12032" max="12278" width="9" style="90"/>
    <col min="12279" max="12279" width="41.6333333333333" style="90" customWidth="1"/>
    <col min="12280" max="12281" width="14.5" style="90" customWidth="1"/>
    <col min="12282" max="12282" width="13.8833333333333" style="90" customWidth="1"/>
    <col min="12283" max="12285" width="9" style="90"/>
    <col min="12286" max="12287" width="10.5" style="90" customWidth="1"/>
    <col min="12288" max="12534" width="9" style="90"/>
    <col min="12535" max="12535" width="41.6333333333333" style="90" customWidth="1"/>
    <col min="12536" max="12537" width="14.5" style="90" customWidth="1"/>
    <col min="12538" max="12538" width="13.8833333333333" style="90" customWidth="1"/>
    <col min="12539" max="12541" width="9" style="90"/>
    <col min="12542" max="12543" width="10.5" style="90" customWidth="1"/>
    <col min="12544" max="12790" width="9" style="90"/>
    <col min="12791" max="12791" width="41.6333333333333" style="90" customWidth="1"/>
    <col min="12792" max="12793" width="14.5" style="90" customWidth="1"/>
    <col min="12794" max="12794" width="13.8833333333333" style="90" customWidth="1"/>
    <col min="12795" max="12797" width="9" style="90"/>
    <col min="12798" max="12799" width="10.5" style="90" customWidth="1"/>
    <col min="12800" max="13046" width="9" style="90"/>
    <col min="13047" max="13047" width="41.6333333333333" style="90" customWidth="1"/>
    <col min="13048" max="13049" width="14.5" style="90" customWidth="1"/>
    <col min="13050" max="13050" width="13.8833333333333" style="90" customWidth="1"/>
    <col min="13051" max="13053" width="9" style="90"/>
    <col min="13054" max="13055" width="10.5" style="90" customWidth="1"/>
    <col min="13056" max="13302" width="9" style="90"/>
    <col min="13303" max="13303" width="41.6333333333333" style="90" customWidth="1"/>
    <col min="13304" max="13305" width="14.5" style="90" customWidth="1"/>
    <col min="13306" max="13306" width="13.8833333333333" style="90" customWidth="1"/>
    <col min="13307" max="13309" width="9" style="90"/>
    <col min="13310" max="13311" width="10.5" style="90" customWidth="1"/>
    <col min="13312" max="13558" width="9" style="90"/>
    <col min="13559" max="13559" width="41.6333333333333" style="90" customWidth="1"/>
    <col min="13560" max="13561" width="14.5" style="90" customWidth="1"/>
    <col min="13562" max="13562" width="13.8833333333333" style="90" customWidth="1"/>
    <col min="13563" max="13565" width="9" style="90"/>
    <col min="13566" max="13567" width="10.5" style="90" customWidth="1"/>
    <col min="13568" max="13814" width="9" style="90"/>
    <col min="13815" max="13815" width="41.6333333333333" style="90" customWidth="1"/>
    <col min="13816" max="13817" width="14.5" style="90" customWidth="1"/>
    <col min="13818" max="13818" width="13.8833333333333" style="90" customWidth="1"/>
    <col min="13819" max="13821" width="9" style="90"/>
    <col min="13822" max="13823" width="10.5" style="90" customWidth="1"/>
    <col min="13824" max="14070" width="9" style="90"/>
    <col min="14071" max="14071" width="41.6333333333333" style="90" customWidth="1"/>
    <col min="14072" max="14073" width="14.5" style="90" customWidth="1"/>
    <col min="14074" max="14074" width="13.8833333333333" style="90" customWidth="1"/>
    <col min="14075" max="14077" width="9" style="90"/>
    <col min="14078" max="14079" width="10.5" style="90" customWidth="1"/>
    <col min="14080" max="14326" width="9" style="90"/>
    <col min="14327" max="14327" width="41.6333333333333" style="90" customWidth="1"/>
    <col min="14328" max="14329" width="14.5" style="90" customWidth="1"/>
    <col min="14330" max="14330" width="13.8833333333333" style="90" customWidth="1"/>
    <col min="14331" max="14333" width="9" style="90"/>
    <col min="14334" max="14335" width="10.5" style="90" customWidth="1"/>
    <col min="14336" max="14582" width="9" style="90"/>
    <col min="14583" max="14583" width="41.6333333333333" style="90" customWidth="1"/>
    <col min="14584" max="14585" width="14.5" style="90" customWidth="1"/>
    <col min="14586" max="14586" width="13.8833333333333" style="90" customWidth="1"/>
    <col min="14587" max="14589" width="9" style="90"/>
    <col min="14590" max="14591" width="10.5" style="90" customWidth="1"/>
    <col min="14592" max="14838" width="9" style="90"/>
    <col min="14839" max="14839" width="41.6333333333333" style="90" customWidth="1"/>
    <col min="14840" max="14841" width="14.5" style="90" customWidth="1"/>
    <col min="14842" max="14842" width="13.8833333333333" style="90" customWidth="1"/>
    <col min="14843" max="14845" width="9" style="90"/>
    <col min="14846" max="14847" width="10.5" style="90" customWidth="1"/>
    <col min="14848" max="15094" width="9" style="90"/>
    <col min="15095" max="15095" width="41.6333333333333" style="90" customWidth="1"/>
    <col min="15096" max="15097" width="14.5" style="90" customWidth="1"/>
    <col min="15098" max="15098" width="13.8833333333333" style="90" customWidth="1"/>
    <col min="15099" max="15101" width="9" style="90"/>
    <col min="15102" max="15103" width="10.5" style="90" customWidth="1"/>
    <col min="15104" max="15350" width="9" style="90"/>
    <col min="15351" max="15351" width="41.6333333333333" style="90" customWidth="1"/>
    <col min="15352" max="15353" width="14.5" style="90" customWidth="1"/>
    <col min="15354" max="15354" width="13.8833333333333" style="90" customWidth="1"/>
    <col min="15355" max="15357" width="9" style="90"/>
    <col min="15358" max="15359" width="10.5" style="90" customWidth="1"/>
    <col min="15360" max="15606" width="9" style="90"/>
    <col min="15607" max="15607" width="41.6333333333333" style="90" customWidth="1"/>
    <col min="15608" max="15609" width="14.5" style="90" customWidth="1"/>
    <col min="15610" max="15610" width="13.8833333333333" style="90" customWidth="1"/>
    <col min="15611" max="15613" width="9" style="90"/>
    <col min="15614" max="15615" width="10.5" style="90" customWidth="1"/>
    <col min="15616" max="15862" width="9" style="90"/>
    <col min="15863" max="15863" width="41.6333333333333" style="90" customWidth="1"/>
    <col min="15864" max="15865" width="14.5" style="90" customWidth="1"/>
    <col min="15866" max="15866" width="13.8833333333333" style="90" customWidth="1"/>
    <col min="15867" max="15869" width="9" style="90"/>
    <col min="15870" max="15871" width="10.5" style="90" customWidth="1"/>
    <col min="15872" max="16118" width="9" style="90"/>
    <col min="16119" max="16119" width="41.6333333333333" style="90" customWidth="1"/>
    <col min="16120" max="16121" width="14.5" style="90" customWidth="1"/>
    <col min="16122" max="16122" width="13.8833333333333" style="90" customWidth="1"/>
    <col min="16123" max="16125" width="9" style="90"/>
    <col min="16126" max="16127" width="10.5" style="90" customWidth="1"/>
    <col min="16128" max="16384" width="9" style="90"/>
  </cols>
  <sheetData>
    <row r="1" ht="45" customHeight="1" spans="1:4">
      <c r="A1" s="82" t="s">
        <v>1889</v>
      </c>
      <c r="B1" s="92"/>
      <c r="C1" s="92"/>
      <c r="D1" s="82"/>
    </row>
    <row r="2" ht="20.1" customHeight="1" spans="1:4">
      <c r="A2" s="93"/>
      <c r="B2" s="94"/>
      <c r="C2" s="95"/>
      <c r="D2" s="96" t="s">
        <v>1765</v>
      </c>
    </row>
    <row r="3" ht="45" customHeight="1" spans="1:5">
      <c r="A3" s="97" t="s">
        <v>1113</v>
      </c>
      <c r="B3" s="98" t="s">
        <v>5</v>
      </c>
      <c r="C3" s="98" t="s">
        <v>6</v>
      </c>
      <c r="D3" s="98" t="s">
        <v>7</v>
      </c>
      <c r="E3" s="99" t="s">
        <v>8</v>
      </c>
    </row>
    <row r="4" ht="36" customHeight="1" spans="1:5">
      <c r="A4" s="100" t="s">
        <v>1875</v>
      </c>
      <c r="B4" s="101"/>
      <c r="C4" s="102"/>
      <c r="D4" s="103"/>
      <c r="E4" s="99" t="str">
        <f t="shared" ref="E4:E22" si="0">IF(A4&lt;&gt;"",IF(SUM(B4:C4)&lt;&gt;0,"是","否"),"是")</f>
        <v>否</v>
      </c>
    </row>
    <row r="5" ht="36" hidden="1" customHeight="1" spans="1:5">
      <c r="A5" s="104" t="s">
        <v>1876</v>
      </c>
      <c r="B5" s="105"/>
      <c r="C5" s="106"/>
      <c r="D5" s="107"/>
      <c r="E5" s="99" t="str">
        <f t="shared" si="0"/>
        <v>否</v>
      </c>
    </row>
    <row r="6" ht="36" customHeight="1" spans="1:5">
      <c r="A6" s="100" t="s">
        <v>1877</v>
      </c>
      <c r="B6" s="101">
        <v>1961</v>
      </c>
      <c r="C6" s="102">
        <v>2073</v>
      </c>
      <c r="D6" s="108"/>
      <c r="E6" s="99" t="str">
        <f t="shared" si="0"/>
        <v>是</v>
      </c>
    </row>
    <row r="7" ht="36" customHeight="1" spans="1:5">
      <c r="A7" s="104" t="s">
        <v>1876</v>
      </c>
      <c r="B7" s="105">
        <v>1939</v>
      </c>
      <c r="C7" s="109">
        <v>2040</v>
      </c>
      <c r="D7" s="107"/>
      <c r="E7" s="99" t="str">
        <f t="shared" si="0"/>
        <v>是</v>
      </c>
    </row>
    <row r="8" ht="36" customHeight="1" spans="1:5">
      <c r="A8" s="100" t="s">
        <v>1878</v>
      </c>
      <c r="B8" s="101"/>
      <c r="C8" s="110"/>
      <c r="D8" s="111" t="str">
        <f>IF(B8&gt;0,C8/B8-1,IF(B8&lt;0,-(C8/B8-1),""))</f>
        <v/>
      </c>
      <c r="E8" s="99" t="str">
        <f t="shared" si="0"/>
        <v>否</v>
      </c>
    </row>
    <row r="9" ht="18.75" hidden="1" spans="1:5">
      <c r="A9" s="104" t="s">
        <v>1876</v>
      </c>
      <c r="B9" s="105"/>
      <c r="C9" s="112"/>
      <c r="D9" s="113" t="str">
        <f>IF(B9&gt;0,C9/B9-1,IF(B9&lt;0,-(C9/B9-1),""))</f>
        <v/>
      </c>
      <c r="E9" s="99" t="str">
        <f t="shared" si="0"/>
        <v>否</v>
      </c>
    </row>
    <row r="10" ht="36" customHeight="1" spans="1:5">
      <c r="A10" s="100" t="s">
        <v>1879</v>
      </c>
      <c r="B10" s="101"/>
      <c r="C10" s="102"/>
      <c r="D10" s="108"/>
      <c r="E10" s="99" t="str">
        <f t="shared" si="0"/>
        <v>否</v>
      </c>
    </row>
    <row r="11" ht="36" hidden="1" customHeight="1" spans="1:5">
      <c r="A11" s="104" t="s">
        <v>1876</v>
      </c>
      <c r="B11" s="105"/>
      <c r="C11" s="109"/>
      <c r="D11" s="107"/>
      <c r="E11" s="99" t="str">
        <f t="shared" si="0"/>
        <v>否</v>
      </c>
    </row>
    <row r="12" ht="36" customHeight="1" spans="1:5">
      <c r="A12" s="100" t="s">
        <v>1880</v>
      </c>
      <c r="B12" s="101"/>
      <c r="C12" s="102"/>
      <c r="D12" s="108"/>
      <c r="E12" s="99" t="str">
        <f t="shared" si="0"/>
        <v>否</v>
      </c>
    </row>
    <row r="13" ht="18.75" hidden="1" spans="1:5">
      <c r="A13" s="104" t="s">
        <v>1876</v>
      </c>
      <c r="B13" s="105"/>
      <c r="C13" s="109"/>
      <c r="D13" s="107"/>
      <c r="E13" s="99" t="str">
        <f t="shared" si="0"/>
        <v>否</v>
      </c>
    </row>
    <row r="14" s="89" customFormat="1" ht="36" customHeight="1" spans="1:5">
      <c r="A14" s="100" t="s">
        <v>1881</v>
      </c>
      <c r="B14" s="114">
        <v>1888</v>
      </c>
      <c r="C14" s="115">
        <v>2110</v>
      </c>
      <c r="D14" s="111">
        <f>IF(B14&gt;0,C14/B14-1,IF(B14&lt;0,-(C14/B14-1),""))</f>
        <v>0</v>
      </c>
      <c r="E14" s="99" t="str">
        <f t="shared" si="0"/>
        <v>是</v>
      </c>
    </row>
    <row r="15" ht="36" customHeight="1" spans="1:5">
      <c r="A15" s="104" t="s">
        <v>1876</v>
      </c>
      <c r="B15" s="116">
        <v>1019</v>
      </c>
      <c r="C15" s="117">
        <v>1156</v>
      </c>
      <c r="D15" s="113">
        <f>IF(B15&gt;0,C15/B15-1,IF(B15&lt;0,-(C15/B15-1),""))</f>
        <v>0</v>
      </c>
      <c r="E15" s="99" t="str">
        <f t="shared" si="0"/>
        <v>是</v>
      </c>
    </row>
    <row r="16" ht="36" customHeight="1" spans="1:5">
      <c r="A16" s="100" t="s">
        <v>1882</v>
      </c>
      <c r="B16" s="118"/>
      <c r="C16" s="102"/>
      <c r="D16" s="108"/>
      <c r="E16" s="99" t="str">
        <f t="shared" si="0"/>
        <v>否</v>
      </c>
    </row>
    <row r="17" ht="36" hidden="1" customHeight="1" spans="1:5">
      <c r="A17" s="104" t="s">
        <v>1876</v>
      </c>
      <c r="B17" s="119"/>
      <c r="C17" s="120"/>
      <c r="D17" s="107"/>
      <c r="E17" s="99" t="str">
        <f t="shared" si="0"/>
        <v>否</v>
      </c>
    </row>
    <row r="18" ht="36" customHeight="1" spans="1:5">
      <c r="A18" s="121" t="s">
        <v>1883</v>
      </c>
      <c r="B18" s="118">
        <f>B4+B6+B8+B10+B12+B14+B16</f>
        <v>3849</v>
      </c>
      <c r="C18" s="118">
        <f>C4+C6+C8+C10+C12+C14+C16</f>
        <v>4183</v>
      </c>
      <c r="D18" s="122"/>
      <c r="E18" s="99" t="str">
        <f t="shared" si="0"/>
        <v>是</v>
      </c>
    </row>
    <row r="19" ht="36" customHeight="1" spans="1:5">
      <c r="A19" s="104" t="s">
        <v>1884</v>
      </c>
      <c r="B19" s="119">
        <v>2958</v>
      </c>
      <c r="C19" s="119">
        <v>3196</v>
      </c>
      <c r="D19" s="123"/>
      <c r="E19" s="99" t="str">
        <f t="shared" si="0"/>
        <v>是</v>
      </c>
    </row>
    <row r="20" ht="36" customHeight="1" spans="1:5">
      <c r="A20" s="100" t="s">
        <v>1885</v>
      </c>
      <c r="B20" s="118"/>
      <c r="C20" s="115"/>
      <c r="D20" s="108"/>
      <c r="E20" s="99" t="str">
        <f t="shared" si="0"/>
        <v>否</v>
      </c>
    </row>
    <row r="21" ht="36" customHeight="1" spans="1:5">
      <c r="A21" s="124" t="s">
        <v>1886</v>
      </c>
      <c r="B21" s="118"/>
      <c r="C21" s="115"/>
      <c r="D21" s="108"/>
      <c r="E21" s="99" t="str">
        <f t="shared" si="0"/>
        <v>否</v>
      </c>
    </row>
    <row r="22" ht="36" customHeight="1" spans="1:5">
      <c r="A22" s="121" t="s">
        <v>1887</v>
      </c>
      <c r="B22" s="118">
        <f>B18</f>
        <v>3849</v>
      </c>
      <c r="C22" s="118">
        <f>C18</f>
        <v>4183</v>
      </c>
      <c r="D22" s="108"/>
      <c r="E22" s="99" t="str">
        <f t="shared" si="0"/>
        <v>是</v>
      </c>
    </row>
    <row r="23" spans="2:3">
      <c r="B23" s="125"/>
      <c r="C23" s="125"/>
    </row>
    <row r="24" spans="2:3">
      <c r="B24" s="125"/>
      <c r="C24" s="125"/>
    </row>
    <row r="25" spans="2:3">
      <c r="B25" s="125"/>
      <c r="C25" s="125"/>
    </row>
    <row r="26" spans="2:3">
      <c r="B26" s="125"/>
      <c r="C26" s="125"/>
    </row>
  </sheetData>
  <autoFilter xmlns:etc="http://www.wps.cn/officeDocument/2017/etCustomData" ref="A3:F22" etc:filterBottomFollowUsedRange="0">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FFFF00"/>
    <pageSetUpPr fitToPage="1"/>
  </sheetPr>
  <dimension ref="A1:G33"/>
  <sheetViews>
    <sheetView workbookViewId="0">
      <selection activeCell="D12" sqref="D12"/>
    </sheetView>
  </sheetViews>
  <sheetFormatPr defaultColWidth="10" defaultRowHeight="13.5" outlineLevelCol="6"/>
  <cols>
    <col min="1" max="1" width="26.5" style="39" customWidth="1"/>
    <col min="2" max="7" width="15.6333333333333" style="39" customWidth="1"/>
    <col min="8" max="8" width="9.76666666666667" style="39" customWidth="1"/>
    <col min="9" max="16384" width="10" style="39"/>
  </cols>
  <sheetData>
    <row r="1" s="39" customFormat="1" ht="30" customHeight="1" spans="1:1">
      <c r="A1" s="67"/>
    </row>
    <row r="2" s="39" customFormat="1" ht="28.6" customHeight="1" spans="1:7">
      <c r="A2" s="82" t="s">
        <v>1890</v>
      </c>
      <c r="B2" s="82"/>
      <c r="C2" s="82"/>
      <c r="D2" s="82"/>
      <c r="E2" s="82"/>
      <c r="F2" s="82"/>
      <c r="G2" s="82"/>
    </row>
    <row r="3" s="39" customFormat="1" ht="23" customHeight="1" spans="1:7">
      <c r="A3" s="72"/>
      <c r="B3" s="72"/>
      <c r="F3" s="73" t="s">
        <v>1891</v>
      </c>
      <c r="G3" s="73"/>
    </row>
    <row r="4" s="39" customFormat="1" ht="30" customHeight="1" spans="1:7">
      <c r="A4" s="77" t="s">
        <v>1892</v>
      </c>
      <c r="B4" s="77" t="s">
        <v>1893</v>
      </c>
      <c r="C4" s="77"/>
      <c r="D4" s="77"/>
      <c r="E4" s="77" t="s">
        <v>1894</v>
      </c>
      <c r="F4" s="77"/>
      <c r="G4" s="77"/>
    </row>
    <row r="5" s="39" customFormat="1" ht="30" customHeight="1" spans="1:7">
      <c r="A5" s="77"/>
      <c r="B5" s="83"/>
      <c r="C5" s="77" t="s">
        <v>1895</v>
      </c>
      <c r="D5" s="77" t="s">
        <v>1896</v>
      </c>
      <c r="E5" s="83"/>
      <c r="F5" s="77" t="s">
        <v>1895</v>
      </c>
      <c r="G5" s="77" t="s">
        <v>1896</v>
      </c>
    </row>
    <row r="6" s="39" customFormat="1" ht="30" customHeight="1" spans="1:7">
      <c r="A6" s="77" t="s">
        <v>1897</v>
      </c>
      <c r="B6" s="77" t="s">
        <v>1898</v>
      </c>
      <c r="C6" s="77" t="s">
        <v>1899</v>
      </c>
      <c r="D6" s="77" t="s">
        <v>1900</v>
      </c>
      <c r="E6" s="77" t="s">
        <v>1901</v>
      </c>
      <c r="F6" s="77" t="s">
        <v>1902</v>
      </c>
      <c r="G6" s="77" t="s">
        <v>1903</v>
      </c>
    </row>
    <row r="7" s="39" customFormat="1" ht="30" customHeight="1" spans="1:7">
      <c r="A7" s="79" t="s">
        <v>1904</v>
      </c>
      <c r="B7" s="83">
        <f>C7+D7</f>
        <v>51.93</v>
      </c>
      <c r="C7" s="83">
        <f>C8</f>
        <v>3.99</v>
      </c>
      <c r="D7" s="83">
        <f>D8</f>
        <v>47.94</v>
      </c>
      <c r="E7" s="83">
        <f>F7+G7</f>
        <v>51.44</v>
      </c>
      <c r="F7" s="83">
        <v>3.9</v>
      </c>
      <c r="G7" s="83">
        <v>47.54</v>
      </c>
    </row>
    <row r="8" s="39" customFormat="1" ht="30" customHeight="1" spans="1:7">
      <c r="A8" s="79" t="s">
        <v>1905</v>
      </c>
      <c r="B8" s="83">
        <f>C8+D8</f>
        <v>51.93</v>
      </c>
      <c r="C8" s="83">
        <v>3.99</v>
      </c>
      <c r="D8" s="83">
        <v>47.94</v>
      </c>
      <c r="E8" s="83">
        <f>F8+G8</f>
        <v>51.44</v>
      </c>
      <c r="F8" s="83">
        <v>3.9</v>
      </c>
      <c r="G8" s="83">
        <v>47.54</v>
      </c>
    </row>
    <row r="9" s="39" customFormat="1" ht="30" customHeight="1" spans="1:7">
      <c r="A9" s="84"/>
      <c r="B9" s="83"/>
      <c r="C9" s="83"/>
      <c r="D9" s="83"/>
      <c r="E9" s="83"/>
      <c r="F9" s="83"/>
      <c r="G9" s="83"/>
    </row>
    <row r="10" s="39" customFormat="1" ht="30" customHeight="1" spans="1:7">
      <c r="A10" s="84"/>
      <c r="B10" s="83"/>
      <c r="C10" s="83"/>
      <c r="D10" s="83"/>
      <c r="E10" s="83"/>
      <c r="F10" s="83"/>
      <c r="G10" s="83"/>
    </row>
    <row r="11" s="39" customFormat="1" ht="30" customHeight="1" spans="1:7">
      <c r="A11" s="84"/>
      <c r="B11" s="83"/>
      <c r="C11" s="83"/>
      <c r="D11" s="83"/>
      <c r="E11" s="83"/>
      <c r="F11" s="83"/>
      <c r="G11" s="83"/>
    </row>
    <row r="12" s="39" customFormat="1" ht="30" customHeight="1" spans="1:7">
      <c r="A12" s="84"/>
      <c r="B12" s="83"/>
      <c r="C12" s="83"/>
      <c r="D12" s="83"/>
      <c r="E12" s="83"/>
      <c r="F12" s="83"/>
      <c r="G12" s="83"/>
    </row>
    <row r="13" s="41" customFormat="1" ht="25" customHeight="1" spans="1:7">
      <c r="A13" s="66" t="s">
        <v>1906</v>
      </c>
      <c r="B13" s="66"/>
      <c r="C13" s="66"/>
      <c r="D13" s="66"/>
      <c r="E13" s="66"/>
      <c r="F13" s="66"/>
      <c r="G13" s="66"/>
    </row>
    <row r="14" s="41" customFormat="1" ht="25" customHeight="1" spans="1:7">
      <c r="A14" s="66" t="s">
        <v>1907</v>
      </c>
      <c r="B14" s="66"/>
      <c r="C14" s="66"/>
      <c r="D14" s="66"/>
      <c r="E14" s="66"/>
      <c r="F14" s="66"/>
      <c r="G14" s="66"/>
    </row>
    <row r="15" s="39" customFormat="1" ht="18" customHeight="1" spans="1:7">
      <c r="A15" s="67"/>
      <c r="B15" s="67"/>
      <c r="C15" s="67"/>
      <c r="D15" s="67"/>
      <c r="E15" s="67"/>
      <c r="F15" s="67"/>
      <c r="G15" s="67"/>
    </row>
    <row r="16" s="39" customFormat="1" ht="18" customHeight="1" spans="1:7">
      <c r="A16" s="67"/>
      <c r="B16" s="67"/>
      <c r="C16" s="67"/>
      <c r="D16" s="67"/>
      <c r="E16" s="67"/>
      <c r="F16" s="67"/>
      <c r="G16" s="67"/>
    </row>
    <row r="17" s="39" customFormat="1" ht="18" customHeight="1" spans="1:7">
      <c r="A17" s="67"/>
      <c r="B17" s="67"/>
      <c r="C17" s="67"/>
      <c r="D17" s="67"/>
      <c r="E17" s="67"/>
      <c r="F17" s="67"/>
      <c r="G17" s="67"/>
    </row>
    <row r="18" s="39" customFormat="1" ht="18" customHeight="1" spans="1:7">
      <c r="A18" s="67"/>
      <c r="B18" s="67"/>
      <c r="C18" s="67"/>
      <c r="D18" s="67"/>
      <c r="E18" s="67"/>
      <c r="F18" s="67"/>
      <c r="G18" s="67"/>
    </row>
    <row r="19" s="39" customFormat="1" ht="14" customHeight="1" spans="1:7">
      <c r="A19" s="67"/>
      <c r="B19" s="67"/>
      <c r="C19" s="67"/>
      <c r="D19" s="67"/>
      <c r="E19" s="67"/>
      <c r="F19" s="67"/>
      <c r="G19" s="67"/>
    </row>
    <row r="20" s="39" customFormat="1" ht="33" customHeight="1" spans="1:7">
      <c r="A20" s="72"/>
      <c r="B20" s="72"/>
      <c r="C20" s="72"/>
      <c r="D20" s="72"/>
      <c r="E20" s="72"/>
      <c r="F20" s="72"/>
      <c r="G20" s="72"/>
    </row>
    <row r="21" s="39" customFormat="1" ht="28.6" customHeight="1" spans="1:7">
      <c r="A21" s="85"/>
      <c r="B21" s="85"/>
      <c r="C21" s="85"/>
      <c r="D21" s="85"/>
      <c r="E21" s="85"/>
      <c r="F21" s="85"/>
      <c r="G21" s="85"/>
    </row>
    <row r="22" s="39" customFormat="1" ht="16" customHeight="1" spans="1:7">
      <c r="A22" s="67"/>
      <c r="B22" s="67"/>
      <c r="C22" s="67"/>
      <c r="D22" s="67"/>
      <c r="E22" s="67"/>
      <c r="F22" s="67"/>
      <c r="G22" s="67"/>
    </row>
    <row r="23" s="39" customFormat="1" ht="21" customHeight="1" spans="1:7">
      <c r="A23" s="72"/>
      <c r="B23" s="72"/>
      <c r="F23" s="67"/>
      <c r="G23" s="67"/>
    </row>
    <row r="24" s="39" customFormat="1" ht="30" customHeight="1" spans="1:7">
      <c r="A24" s="86"/>
      <c r="B24" s="86"/>
      <c r="C24" s="86"/>
      <c r="D24" s="86"/>
      <c r="E24" s="86"/>
      <c r="F24" s="86"/>
      <c r="G24" s="86"/>
    </row>
    <row r="25" s="39" customFormat="1" ht="30" customHeight="1" spans="1:7">
      <c r="A25" s="86"/>
      <c r="B25" s="86"/>
      <c r="C25" s="86"/>
      <c r="D25" s="86"/>
      <c r="E25" s="86"/>
      <c r="F25" s="86"/>
      <c r="G25" s="86"/>
    </row>
    <row r="26" s="39" customFormat="1" ht="30" customHeight="1" spans="1:7">
      <c r="A26" s="86"/>
      <c r="B26" s="86"/>
      <c r="C26" s="86"/>
      <c r="D26" s="86"/>
      <c r="E26" s="86"/>
      <c r="F26" s="86"/>
      <c r="G26" s="86"/>
    </row>
    <row r="27" s="39" customFormat="1" ht="30" customHeight="1" spans="1:7">
      <c r="A27" s="87"/>
      <c r="B27" s="88"/>
      <c r="C27" s="88"/>
      <c r="D27" s="88"/>
      <c r="E27" s="88"/>
      <c r="F27" s="88"/>
      <c r="G27" s="88"/>
    </row>
    <row r="28" s="39" customFormat="1" ht="30" customHeight="1" spans="1:7">
      <c r="A28" s="87"/>
      <c r="B28" s="88"/>
      <c r="C28" s="88"/>
      <c r="D28" s="88"/>
      <c r="E28" s="88"/>
      <c r="F28" s="88"/>
      <c r="G28" s="88"/>
    </row>
    <row r="29" s="39" customFormat="1" ht="30" customHeight="1" spans="1:7">
      <c r="A29" s="87"/>
      <c r="B29" s="88"/>
      <c r="C29" s="88"/>
      <c r="D29" s="88"/>
      <c r="E29" s="88"/>
      <c r="F29" s="88"/>
      <c r="G29" s="88"/>
    </row>
    <row r="30" s="39" customFormat="1" ht="30" customHeight="1" spans="1:7">
      <c r="A30" s="87"/>
      <c r="B30" s="88"/>
      <c r="C30" s="88"/>
      <c r="D30" s="88"/>
      <c r="E30" s="88"/>
      <c r="F30" s="88"/>
      <c r="G30" s="88"/>
    </row>
    <row r="31" s="39" customFormat="1" ht="30" customHeight="1" spans="1:7">
      <c r="A31" s="87"/>
      <c r="B31" s="88"/>
      <c r="C31" s="88"/>
      <c r="D31" s="88"/>
      <c r="E31" s="88"/>
      <c r="F31" s="88"/>
      <c r="G31" s="88"/>
    </row>
    <row r="32" s="41" customFormat="1" ht="25" customHeight="1" spans="1:7">
      <c r="A32" s="81"/>
      <c r="B32" s="81"/>
      <c r="C32" s="81"/>
      <c r="D32" s="81"/>
      <c r="E32" s="81"/>
      <c r="F32" s="81"/>
      <c r="G32" s="81"/>
    </row>
    <row r="33" s="41" customFormat="1" ht="25" customHeight="1" spans="1:7">
      <c r="A33" s="81"/>
      <c r="B33" s="81"/>
      <c r="C33" s="81"/>
      <c r="D33" s="81"/>
      <c r="E33" s="81"/>
      <c r="F33" s="81"/>
      <c r="G33" s="81"/>
    </row>
  </sheetData>
  <mergeCells count="7">
    <mergeCell ref="A2:G2"/>
    <mergeCell ref="F3:G3"/>
    <mergeCell ref="B4:D4"/>
    <mergeCell ref="E4:G4"/>
    <mergeCell ref="A13:G13"/>
    <mergeCell ref="A14:G14"/>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FFFF00"/>
    <pageSetUpPr fitToPage="1"/>
  </sheetPr>
  <dimension ref="A1:G16"/>
  <sheetViews>
    <sheetView workbookViewId="0">
      <selection activeCell="A20" sqref="A20"/>
    </sheetView>
  </sheetViews>
  <sheetFormatPr defaultColWidth="10" defaultRowHeight="13.5" outlineLevelCol="6"/>
  <cols>
    <col min="1" max="1" width="62.25" style="39" customWidth="1"/>
    <col min="2" max="3" width="28.6333333333333" style="39" customWidth="1"/>
    <col min="4" max="4" width="9.76666666666667" style="39" customWidth="1"/>
    <col min="5" max="16384" width="10" style="39"/>
  </cols>
  <sheetData>
    <row r="1" s="39" customFormat="1" ht="23" customHeight="1"/>
    <row r="2" s="39" customFormat="1" ht="14.3" customHeight="1" spans="1:1">
      <c r="A2" s="67"/>
    </row>
    <row r="3" s="39" customFormat="1" ht="28.6" customHeight="1" spans="1:3">
      <c r="A3" s="62" t="s">
        <v>1908</v>
      </c>
      <c r="B3" s="62"/>
      <c r="C3" s="62"/>
    </row>
    <row r="4" s="39" customFormat="1" ht="27" customHeight="1" spans="1:3">
      <c r="A4" s="72"/>
      <c r="B4" s="72"/>
      <c r="C4" s="73" t="s">
        <v>1891</v>
      </c>
    </row>
    <row r="5" s="75" customFormat="1" ht="24" customHeight="1" spans="1:3">
      <c r="A5" s="77" t="s">
        <v>1909</v>
      </c>
      <c r="B5" s="77" t="s">
        <v>1847</v>
      </c>
      <c r="C5" s="77" t="s">
        <v>1910</v>
      </c>
    </row>
    <row r="6" s="75" customFormat="1" ht="32" customHeight="1" spans="1:3">
      <c r="A6" s="78" t="s">
        <v>1911</v>
      </c>
      <c r="B6" s="74">
        <v>4</v>
      </c>
      <c r="C6" s="74">
        <v>3.93</v>
      </c>
    </row>
    <row r="7" s="75" customFormat="1" ht="32" customHeight="1" spans="1:3">
      <c r="A7" s="78" t="s">
        <v>1912</v>
      </c>
      <c r="B7" s="74">
        <v>4.32</v>
      </c>
      <c r="C7" s="74">
        <v>3.99</v>
      </c>
    </row>
    <row r="8" s="75" customFormat="1" ht="32" customHeight="1" spans="1:3">
      <c r="A8" s="78" t="s">
        <v>1913</v>
      </c>
      <c r="B8" s="74">
        <v>0.3</v>
      </c>
      <c r="C8" s="74">
        <f>SUM(C9:C10)</f>
        <v>0.22</v>
      </c>
    </row>
    <row r="9" s="75" customFormat="1" ht="30" customHeight="1" spans="1:3">
      <c r="A9" s="79" t="s">
        <v>1914</v>
      </c>
      <c r="B9" s="74"/>
      <c r="C9" s="74"/>
    </row>
    <row r="10" s="75" customFormat="1" ht="32" customHeight="1" spans="1:3">
      <c r="A10" s="79" t="s">
        <v>1915</v>
      </c>
      <c r="B10" s="74">
        <v>0.3</v>
      </c>
      <c r="C10" s="74">
        <v>0.22</v>
      </c>
    </row>
    <row r="11" s="75" customFormat="1" ht="32" customHeight="1" spans="1:3">
      <c r="A11" s="78" t="s">
        <v>1916</v>
      </c>
      <c r="B11" s="74">
        <v>0.33</v>
      </c>
      <c r="C11" s="74">
        <v>0.25</v>
      </c>
    </row>
    <row r="12" s="75" customFormat="1" ht="32" customHeight="1" spans="1:3">
      <c r="A12" s="78" t="s">
        <v>1917</v>
      </c>
      <c r="B12" s="74">
        <v>3.94</v>
      </c>
      <c r="C12" s="74">
        <v>3.9</v>
      </c>
    </row>
    <row r="13" s="75" customFormat="1" ht="32" customHeight="1" spans="1:3">
      <c r="A13" s="78" t="s">
        <v>1918</v>
      </c>
      <c r="B13" s="74"/>
      <c r="C13" s="74"/>
    </row>
    <row r="14" s="75" customFormat="1" ht="32" customHeight="1" spans="1:3">
      <c r="A14" s="78" t="s">
        <v>1919</v>
      </c>
      <c r="B14" s="74">
        <v>3.99</v>
      </c>
      <c r="C14" s="74"/>
    </row>
    <row r="15" s="76" customFormat="1" ht="96" customHeight="1" spans="1:7">
      <c r="A15" s="80" t="s">
        <v>1920</v>
      </c>
      <c r="B15" s="80"/>
      <c r="C15" s="80"/>
      <c r="D15" s="81"/>
      <c r="E15" s="81"/>
      <c r="F15" s="81"/>
      <c r="G15" s="81"/>
    </row>
    <row r="16" s="39" customFormat="1" spans="1:3">
      <c r="A16" s="72"/>
      <c r="B16" s="72"/>
      <c r="C16" s="72"/>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FFFF00"/>
    <pageSetUpPr fitToPage="1"/>
  </sheetPr>
  <dimension ref="A1:G16"/>
  <sheetViews>
    <sheetView workbookViewId="0">
      <selection activeCell="C16" sqref="C16"/>
    </sheetView>
  </sheetViews>
  <sheetFormatPr defaultColWidth="10" defaultRowHeight="13.5" outlineLevelCol="6"/>
  <cols>
    <col min="1" max="1" width="60" style="39" customWidth="1"/>
    <col min="2" max="3" width="25.6333333333333" style="39" customWidth="1"/>
    <col min="4" max="4" width="9.76666666666667" style="39" customWidth="1"/>
    <col min="5" max="16384" width="10" style="39"/>
  </cols>
  <sheetData>
    <row r="1" s="39" customFormat="1" ht="23" customHeight="1"/>
    <row r="2" s="39" customFormat="1" ht="14.3" customHeight="1" spans="1:1">
      <c r="A2" s="67"/>
    </row>
    <row r="3" s="39" customFormat="1" ht="28.6" customHeight="1" spans="1:3">
      <c r="A3" s="62" t="s">
        <v>1921</v>
      </c>
      <c r="B3" s="62"/>
      <c r="C3" s="62"/>
    </row>
    <row r="4" s="39" customFormat="1" ht="27" customHeight="1" spans="1:3">
      <c r="A4" s="72"/>
      <c r="B4" s="72"/>
      <c r="C4" s="73" t="s">
        <v>1891</v>
      </c>
    </row>
    <row r="5" s="39" customFormat="1" ht="24" customHeight="1" spans="1:3">
      <c r="A5" s="46" t="s">
        <v>1909</v>
      </c>
      <c r="B5" s="46" t="s">
        <v>1847</v>
      </c>
      <c r="C5" s="46" t="s">
        <v>1910</v>
      </c>
    </row>
    <row r="6" s="39" customFormat="1" ht="32" customHeight="1" spans="1:3">
      <c r="A6" s="69" t="s">
        <v>1911</v>
      </c>
      <c r="B6" s="70">
        <v>4</v>
      </c>
      <c r="C6" s="70">
        <v>3.93</v>
      </c>
    </row>
    <row r="7" s="39" customFormat="1" ht="32" customHeight="1" spans="1:3">
      <c r="A7" s="69" t="s">
        <v>1912</v>
      </c>
      <c r="B7" s="74">
        <v>4.32</v>
      </c>
      <c r="C7" s="70">
        <v>3.99</v>
      </c>
    </row>
    <row r="8" s="39" customFormat="1" ht="32" customHeight="1" spans="1:3">
      <c r="A8" s="69" t="s">
        <v>1913</v>
      </c>
      <c r="B8" s="74">
        <v>0.3</v>
      </c>
      <c r="C8" s="70">
        <f>SUM(C9:C10)</f>
        <v>0.22</v>
      </c>
    </row>
    <row r="9" s="39" customFormat="1" ht="32" customHeight="1" spans="1:3">
      <c r="A9" s="69" t="s">
        <v>1922</v>
      </c>
      <c r="B9" s="74"/>
      <c r="C9" s="70"/>
    </row>
    <row r="10" s="39" customFormat="1" ht="32" customHeight="1" spans="1:3">
      <c r="A10" s="69" t="s">
        <v>1923</v>
      </c>
      <c r="B10" s="74">
        <v>0.3</v>
      </c>
      <c r="C10" s="70">
        <v>0.22</v>
      </c>
    </row>
    <row r="11" s="39" customFormat="1" ht="32" customHeight="1" spans="1:3">
      <c r="A11" s="69" t="s">
        <v>1916</v>
      </c>
      <c r="B11" s="74">
        <v>0.33</v>
      </c>
      <c r="C11" s="70">
        <v>0.25</v>
      </c>
    </row>
    <row r="12" s="39" customFormat="1" ht="32" customHeight="1" spans="1:3">
      <c r="A12" s="69" t="s">
        <v>1917</v>
      </c>
      <c r="B12" s="74">
        <v>3.94</v>
      </c>
      <c r="C12" s="70">
        <v>3.9</v>
      </c>
    </row>
    <row r="13" s="39" customFormat="1" ht="32" customHeight="1" spans="1:3">
      <c r="A13" s="69" t="s">
        <v>1918</v>
      </c>
      <c r="B13" s="74"/>
      <c r="C13" s="70"/>
    </row>
    <row r="14" s="39" customFormat="1" ht="32" customHeight="1" spans="1:3">
      <c r="A14" s="69" t="s">
        <v>1919</v>
      </c>
      <c r="B14" s="74">
        <v>3.99</v>
      </c>
      <c r="C14" s="70">
        <v>3.99</v>
      </c>
    </row>
    <row r="15" s="41" customFormat="1" ht="91" customHeight="1" spans="1:7">
      <c r="A15" s="51" t="s">
        <v>1924</v>
      </c>
      <c r="B15" s="51"/>
      <c r="C15" s="51"/>
      <c r="D15" s="66"/>
      <c r="E15" s="66"/>
      <c r="F15" s="66"/>
      <c r="G15" s="66"/>
    </row>
    <row r="16" s="39" customFormat="1" spans="1:3">
      <c r="A16" s="72"/>
      <c r="B16" s="72"/>
      <c r="C16" s="72"/>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FFFF00"/>
    <pageSetUpPr fitToPage="1"/>
  </sheetPr>
  <dimension ref="A1:C14"/>
  <sheetViews>
    <sheetView workbookViewId="0">
      <selection activeCell="D21" sqref="D21"/>
    </sheetView>
  </sheetViews>
  <sheetFormatPr defaultColWidth="10" defaultRowHeight="13.5" outlineLevelCol="2"/>
  <cols>
    <col min="1" max="1" width="60.5" style="39" customWidth="1"/>
    <col min="2" max="3" width="25.6333333333333" style="39" customWidth="1"/>
    <col min="4" max="4" width="9.76666666666667" style="39" customWidth="1"/>
    <col min="5" max="16384" width="10" style="39"/>
  </cols>
  <sheetData>
    <row r="1" s="39" customFormat="1" ht="24" customHeight="1"/>
    <row r="2" s="39" customFormat="1" ht="14.3" customHeight="1" spans="1:1">
      <c r="A2" s="67"/>
    </row>
    <row r="3" s="39" customFormat="1" ht="28.6" customHeight="1" spans="1:3">
      <c r="A3" s="62" t="s">
        <v>1925</v>
      </c>
      <c r="B3" s="62"/>
      <c r="C3" s="62"/>
    </row>
    <row r="4" s="39" customFormat="1" ht="25" customHeight="1" spans="1:3">
      <c r="A4" s="72"/>
      <c r="B4" s="72"/>
      <c r="C4" s="73" t="s">
        <v>1891</v>
      </c>
    </row>
    <row r="5" s="39" customFormat="1" ht="32" customHeight="1" spans="1:3">
      <c r="A5" s="46" t="s">
        <v>1909</v>
      </c>
      <c r="B5" s="46" t="s">
        <v>1847</v>
      </c>
      <c r="C5" s="46" t="s">
        <v>1910</v>
      </c>
    </row>
    <row r="6" s="39" customFormat="1" ht="32" customHeight="1" spans="1:3">
      <c r="A6" s="69" t="s">
        <v>1926</v>
      </c>
      <c r="B6" s="70">
        <v>45.65</v>
      </c>
      <c r="C6" s="70">
        <v>45.65</v>
      </c>
    </row>
    <row r="7" s="39" customFormat="1" ht="32" customHeight="1" spans="1:3">
      <c r="A7" s="69" t="s">
        <v>1927</v>
      </c>
      <c r="B7" s="70">
        <v>47.54</v>
      </c>
      <c r="C7" s="70">
        <v>47.94</v>
      </c>
    </row>
    <row r="8" s="39" customFormat="1" ht="32" customHeight="1" spans="1:3">
      <c r="A8" s="69" t="s">
        <v>1928</v>
      </c>
      <c r="B8" s="70">
        <v>3.3</v>
      </c>
      <c r="C8" s="70">
        <v>5.89</v>
      </c>
    </row>
    <row r="9" s="39" customFormat="1" ht="32" customHeight="1" spans="1:3">
      <c r="A9" s="69" t="s">
        <v>1929</v>
      </c>
      <c r="B9" s="70">
        <v>4</v>
      </c>
      <c r="C9" s="70">
        <v>4</v>
      </c>
    </row>
    <row r="10" s="39" customFormat="1" ht="32" customHeight="1" spans="1:3">
      <c r="A10" s="69" t="s">
        <v>1930</v>
      </c>
      <c r="B10" s="70">
        <v>45.65</v>
      </c>
      <c r="C10" s="70">
        <v>47.54</v>
      </c>
    </row>
    <row r="11" s="39" customFormat="1" ht="32" customHeight="1" spans="1:3">
      <c r="A11" s="69" t="s">
        <v>1931</v>
      </c>
      <c r="B11" s="70"/>
      <c r="C11" s="70">
        <v>2.59</v>
      </c>
    </row>
    <row r="12" s="39" customFormat="1" ht="32" customHeight="1" spans="1:3">
      <c r="A12" s="69" t="s">
        <v>1932</v>
      </c>
      <c r="B12" s="70"/>
      <c r="C12" s="70">
        <v>47.94</v>
      </c>
    </row>
    <row r="13" s="41" customFormat="1" ht="85" customHeight="1" spans="1:3">
      <c r="A13" s="51" t="s">
        <v>1933</v>
      </c>
      <c r="B13" s="51"/>
      <c r="C13" s="51"/>
    </row>
    <row r="14" s="39" customFormat="1" ht="31" customHeight="1" spans="1:3">
      <c r="A14" s="71"/>
      <c r="B14" s="71"/>
      <c r="C14" s="71"/>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FF00"/>
    <pageSetUpPr fitToPage="1"/>
  </sheetPr>
  <dimension ref="A1:C14"/>
  <sheetViews>
    <sheetView workbookViewId="0">
      <selection activeCell="D18" sqref="D18"/>
    </sheetView>
  </sheetViews>
  <sheetFormatPr defaultColWidth="10" defaultRowHeight="13.5" outlineLevelCol="2"/>
  <cols>
    <col min="1" max="1" width="59.3833333333333" style="39" customWidth="1"/>
    <col min="2" max="3" width="25.6333333333333" style="39" customWidth="1"/>
    <col min="4" max="4" width="9.76666666666667" style="39" customWidth="1"/>
    <col min="5" max="16384" width="10" style="39"/>
  </cols>
  <sheetData>
    <row r="1" s="39" customFormat="1" ht="24" customHeight="1"/>
    <row r="2" s="39" customFormat="1" ht="14.3" customHeight="1" spans="1:1">
      <c r="A2" s="67"/>
    </row>
    <row r="3" s="39" customFormat="1" ht="28.6" customHeight="1" spans="1:3">
      <c r="A3" s="62" t="s">
        <v>1934</v>
      </c>
      <c r="B3" s="62"/>
      <c r="C3" s="62"/>
    </row>
    <row r="4" s="40" customFormat="1" ht="25" customHeight="1" spans="1:3">
      <c r="A4" s="68"/>
      <c r="B4" s="68"/>
      <c r="C4" s="54" t="s">
        <v>1891</v>
      </c>
    </row>
    <row r="5" s="40" customFormat="1" ht="32" customHeight="1" spans="1:3">
      <c r="A5" s="46" t="s">
        <v>1909</v>
      </c>
      <c r="B5" s="46" t="s">
        <v>1847</v>
      </c>
      <c r="C5" s="46" t="s">
        <v>1910</v>
      </c>
    </row>
    <row r="6" s="40" customFormat="1" ht="32" customHeight="1" spans="1:3">
      <c r="A6" s="69" t="s">
        <v>1926</v>
      </c>
      <c r="B6" s="70">
        <v>45.65</v>
      </c>
      <c r="C6" s="70">
        <v>45.65</v>
      </c>
    </row>
    <row r="7" s="40" customFormat="1" ht="32" customHeight="1" spans="1:3">
      <c r="A7" s="69" t="s">
        <v>1927</v>
      </c>
      <c r="B7" s="70">
        <v>47.54</v>
      </c>
      <c r="C7" s="70">
        <v>47.94</v>
      </c>
    </row>
    <row r="8" s="40" customFormat="1" ht="32" customHeight="1" spans="1:3">
      <c r="A8" s="69" t="s">
        <v>1928</v>
      </c>
      <c r="B8" s="70">
        <v>3.3</v>
      </c>
      <c r="C8" s="70">
        <v>5.89</v>
      </c>
    </row>
    <row r="9" s="40" customFormat="1" ht="32" customHeight="1" spans="1:3">
      <c r="A9" s="69" t="s">
        <v>1929</v>
      </c>
      <c r="B9" s="70">
        <v>4</v>
      </c>
      <c r="C9" s="70">
        <v>4</v>
      </c>
    </row>
    <row r="10" s="40" customFormat="1" ht="32" customHeight="1" spans="1:3">
      <c r="A10" s="69" t="s">
        <v>1930</v>
      </c>
      <c r="B10" s="70">
        <v>45.65</v>
      </c>
      <c r="C10" s="70">
        <v>47.54</v>
      </c>
    </row>
    <row r="11" s="40" customFormat="1" ht="32" customHeight="1" spans="1:3">
      <c r="A11" s="69" t="s">
        <v>1931</v>
      </c>
      <c r="B11" s="70"/>
      <c r="C11" s="70">
        <v>2.59</v>
      </c>
    </row>
    <row r="12" s="40" customFormat="1" ht="32" customHeight="1" spans="1:3">
      <c r="A12" s="69" t="s">
        <v>1932</v>
      </c>
      <c r="B12" s="70"/>
      <c r="C12" s="70">
        <v>47.94</v>
      </c>
    </row>
    <row r="13" s="41" customFormat="1" ht="90" customHeight="1" spans="1:3">
      <c r="A13" s="51" t="s">
        <v>1935</v>
      </c>
      <c r="B13" s="51"/>
      <c r="C13" s="51"/>
    </row>
    <row r="14" s="39" customFormat="1" ht="31" customHeight="1" spans="1:3">
      <c r="A14" s="71"/>
      <c r="B14" s="71"/>
      <c r="C14" s="71"/>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FFFF00"/>
    <pageSetUpPr fitToPage="1"/>
  </sheetPr>
  <dimension ref="A1:D28"/>
  <sheetViews>
    <sheetView workbookViewId="0">
      <selection activeCell="F21" sqref="F21"/>
    </sheetView>
  </sheetViews>
  <sheetFormatPr defaultColWidth="10" defaultRowHeight="13.5" outlineLevelCol="3"/>
  <cols>
    <col min="1" max="1" width="36" style="39" customWidth="1"/>
    <col min="2" max="4" width="15.6333333333333" style="39" customWidth="1"/>
    <col min="5" max="5" width="9.76666666666667" style="39" customWidth="1"/>
    <col min="6" max="16384" width="10" style="39"/>
  </cols>
  <sheetData>
    <row r="1" s="39" customFormat="1" ht="22" customHeight="1"/>
    <row r="2" s="39" customFormat="1" ht="14.3" customHeight="1" spans="1:1">
      <c r="A2" s="61"/>
    </row>
    <row r="3" s="39" customFormat="1" ht="63" customHeight="1" spans="1:4">
      <c r="A3" s="62" t="s">
        <v>1936</v>
      </c>
      <c r="B3" s="62"/>
      <c r="C3" s="62"/>
      <c r="D3" s="62"/>
    </row>
    <row r="4" s="40" customFormat="1" ht="30" customHeight="1" spans="4:4">
      <c r="D4" s="54" t="s">
        <v>1891</v>
      </c>
    </row>
    <row r="5" s="40" customFormat="1" ht="25" customHeight="1" spans="1:4">
      <c r="A5" s="46" t="s">
        <v>1909</v>
      </c>
      <c r="B5" s="46" t="s">
        <v>1937</v>
      </c>
      <c r="C5" s="46" t="s">
        <v>1938</v>
      </c>
      <c r="D5" s="46" t="s">
        <v>1939</v>
      </c>
    </row>
    <row r="6" s="40" customFormat="1" ht="25" customHeight="1" spans="1:4">
      <c r="A6" s="63" t="s">
        <v>1940</v>
      </c>
      <c r="B6" s="48" t="s">
        <v>1941</v>
      </c>
      <c r="C6" s="64">
        <f>C7+C9</f>
        <v>6.11</v>
      </c>
      <c r="D6" s="64">
        <f>D7+D9</f>
        <v>6.11</v>
      </c>
    </row>
    <row r="7" s="40" customFormat="1" ht="25" customHeight="1" spans="1:4">
      <c r="A7" s="65" t="s">
        <v>1942</v>
      </c>
      <c r="B7" s="48" t="s">
        <v>1899</v>
      </c>
      <c r="C7" s="64">
        <v>0.22</v>
      </c>
      <c r="D7" s="64">
        <v>0.22</v>
      </c>
    </row>
    <row r="8" s="40" customFormat="1" ht="25" customHeight="1" spans="1:4">
      <c r="A8" s="65" t="s">
        <v>1943</v>
      </c>
      <c r="B8" s="48" t="s">
        <v>1900</v>
      </c>
      <c r="C8" s="64">
        <v>0.22</v>
      </c>
      <c r="D8" s="64">
        <v>0.22</v>
      </c>
    </row>
    <row r="9" s="40" customFormat="1" ht="25" customHeight="1" spans="1:4">
      <c r="A9" s="65" t="s">
        <v>1944</v>
      </c>
      <c r="B9" s="48" t="s">
        <v>1945</v>
      </c>
      <c r="C9" s="64">
        <v>5.89</v>
      </c>
      <c r="D9" s="64">
        <v>5.89</v>
      </c>
    </row>
    <row r="10" s="40" customFormat="1" ht="25" customHeight="1" spans="1:4">
      <c r="A10" s="65" t="s">
        <v>1943</v>
      </c>
      <c r="B10" s="48" t="s">
        <v>1902</v>
      </c>
      <c r="C10" s="64">
        <v>5.28</v>
      </c>
      <c r="D10" s="64">
        <v>5.28</v>
      </c>
    </row>
    <row r="11" s="40" customFormat="1" ht="25" customHeight="1" spans="1:4">
      <c r="A11" s="63" t="s">
        <v>1946</v>
      </c>
      <c r="B11" s="48" t="s">
        <v>1947</v>
      </c>
      <c r="C11" s="64">
        <f>SUM(C12:C13)</f>
        <v>4.25</v>
      </c>
      <c r="D11" s="64">
        <f>SUM(D12:D13)</f>
        <v>4.25</v>
      </c>
    </row>
    <row r="12" s="40" customFormat="1" ht="25" customHeight="1" spans="1:4">
      <c r="A12" s="65" t="s">
        <v>1942</v>
      </c>
      <c r="B12" s="48" t="s">
        <v>1948</v>
      </c>
      <c r="C12" s="64">
        <v>0.25</v>
      </c>
      <c r="D12" s="64">
        <v>0.25</v>
      </c>
    </row>
    <row r="13" s="40" customFormat="1" ht="25" customHeight="1" spans="1:4">
      <c r="A13" s="65" t="s">
        <v>1944</v>
      </c>
      <c r="B13" s="48" t="s">
        <v>1949</v>
      </c>
      <c r="C13" s="64">
        <v>4</v>
      </c>
      <c r="D13" s="64">
        <v>4</v>
      </c>
    </row>
    <row r="14" s="40" customFormat="1" ht="25" customHeight="1" spans="1:4">
      <c r="A14" s="63" t="s">
        <v>1950</v>
      </c>
      <c r="B14" s="48" t="s">
        <v>1951</v>
      </c>
      <c r="C14" s="64">
        <v>2.41</v>
      </c>
      <c r="D14" s="64">
        <v>2.41</v>
      </c>
    </row>
    <row r="15" s="40" customFormat="1" ht="25" customHeight="1" spans="1:4">
      <c r="A15" s="65" t="s">
        <v>1942</v>
      </c>
      <c r="B15" s="48" t="s">
        <v>1952</v>
      </c>
      <c r="C15" s="64">
        <v>0.16</v>
      </c>
      <c r="D15" s="64">
        <v>0.16</v>
      </c>
    </row>
    <row r="16" s="40" customFormat="1" ht="25" customHeight="1" spans="1:4">
      <c r="A16" s="65" t="s">
        <v>1944</v>
      </c>
      <c r="B16" s="48" t="s">
        <v>1953</v>
      </c>
      <c r="C16" s="64">
        <v>2.25</v>
      </c>
      <c r="D16" s="64">
        <v>2.25</v>
      </c>
    </row>
    <row r="17" s="40" customFormat="1" ht="25" customHeight="1" spans="1:4">
      <c r="A17" s="63" t="s">
        <v>1954</v>
      </c>
      <c r="B17" s="48" t="s">
        <v>1955</v>
      </c>
      <c r="C17" s="64">
        <v>4.33</v>
      </c>
      <c r="D17" s="64">
        <v>4.33</v>
      </c>
    </row>
    <row r="18" s="40" customFormat="1" ht="25" customHeight="1" spans="1:4">
      <c r="A18" s="65" t="s">
        <v>1942</v>
      </c>
      <c r="B18" s="48" t="s">
        <v>1956</v>
      </c>
      <c r="C18" s="64">
        <v>0.33</v>
      </c>
      <c r="D18" s="64">
        <v>0.33</v>
      </c>
    </row>
    <row r="19" s="40" customFormat="1" ht="25" customHeight="1" spans="1:4">
      <c r="A19" s="65" t="s">
        <v>1957</v>
      </c>
      <c r="B19" s="48"/>
      <c r="C19" s="64">
        <v>0.3</v>
      </c>
      <c r="D19" s="64">
        <v>0.3</v>
      </c>
    </row>
    <row r="20" s="40" customFormat="1" ht="25" customHeight="1" spans="1:4">
      <c r="A20" s="65" t="s">
        <v>1958</v>
      </c>
      <c r="B20" s="48" t="s">
        <v>1959</v>
      </c>
      <c r="C20" s="64">
        <v>0.03</v>
      </c>
      <c r="D20" s="64">
        <v>0.03</v>
      </c>
    </row>
    <row r="21" s="40" customFormat="1" ht="25" customHeight="1" spans="1:4">
      <c r="A21" s="65" t="s">
        <v>1944</v>
      </c>
      <c r="B21" s="48" t="s">
        <v>1960</v>
      </c>
      <c r="C21" s="64">
        <v>4</v>
      </c>
      <c r="D21" s="64">
        <v>4</v>
      </c>
    </row>
    <row r="22" s="40" customFormat="1" ht="25" customHeight="1" spans="1:4">
      <c r="A22" s="65" t="s">
        <v>1957</v>
      </c>
      <c r="B22" s="48"/>
      <c r="C22" s="64">
        <v>3.3</v>
      </c>
      <c r="D22" s="64">
        <v>3.3</v>
      </c>
    </row>
    <row r="23" s="40" customFormat="1" ht="25" customHeight="1" spans="1:4">
      <c r="A23" s="65" t="s">
        <v>1961</v>
      </c>
      <c r="B23" s="48" t="s">
        <v>1962</v>
      </c>
      <c r="C23" s="64">
        <v>0.7</v>
      </c>
      <c r="D23" s="64">
        <v>0.7</v>
      </c>
    </row>
    <row r="24" s="40" customFormat="1" ht="25" customHeight="1" spans="1:4">
      <c r="A24" s="63" t="s">
        <v>1963</v>
      </c>
      <c r="B24" s="48" t="s">
        <v>1964</v>
      </c>
      <c r="C24" s="64">
        <v>1.58</v>
      </c>
      <c r="D24" s="64">
        <v>1.58</v>
      </c>
    </row>
    <row r="25" s="40" customFormat="1" ht="25" customHeight="1" spans="1:4">
      <c r="A25" s="65" t="s">
        <v>1942</v>
      </c>
      <c r="B25" s="48" t="s">
        <v>1965</v>
      </c>
      <c r="C25" s="64">
        <v>0.12</v>
      </c>
      <c r="D25" s="64">
        <v>0.12</v>
      </c>
    </row>
    <row r="26" s="40" customFormat="1" ht="25" customHeight="1" spans="1:4">
      <c r="A26" s="65" t="s">
        <v>1944</v>
      </c>
      <c r="B26" s="48" t="s">
        <v>1966</v>
      </c>
      <c r="C26" s="64">
        <v>1.46</v>
      </c>
      <c r="D26" s="64">
        <v>1.46</v>
      </c>
    </row>
    <row r="27" s="41" customFormat="1" ht="70" customHeight="1" spans="1:4">
      <c r="A27" s="66" t="s">
        <v>1967</v>
      </c>
      <c r="B27" s="66"/>
      <c r="C27" s="66"/>
      <c r="D27" s="66"/>
    </row>
    <row r="28" s="39" customFormat="1" ht="25" customHeight="1" spans="1:4">
      <c r="A28" s="67"/>
      <c r="B28" s="67"/>
      <c r="C28" s="67"/>
      <c r="D28" s="67"/>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FF00"/>
    <pageSetUpPr fitToPage="1"/>
  </sheetPr>
  <dimension ref="A1:F20"/>
  <sheetViews>
    <sheetView workbookViewId="0">
      <selection activeCell="F9" sqref="F9"/>
    </sheetView>
  </sheetViews>
  <sheetFormatPr defaultColWidth="8.88333333333333" defaultRowHeight="13.5" outlineLevelCol="5"/>
  <cols>
    <col min="1" max="1" width="8.88333333333333" style="39"/>
    <col min="2" max="2" width="49.3833333333333" style="39" customWidth="1"/>
    <col min="3" max="6" width="20.6333333333333" style="39" customWidth="1"/>
    <col min="7" max="16384" width="8.88333333333333" style="39"/>
  </cols>
  <sheetData>
    <row r="1" s="39" customFormat="1" spans="1:1">
      <c r="A1" s="52"/>
    </row>
    <row r="2" s="39" customFormat="1" ht="45" customHeight="1" spans="1:6">
      <c r="A2" s="42" t="s">
        <v>1968</v>
      </c>
      <c r="B2" s="42"/>
      <c r="C2" s="42"/>
      <c r="D2" s="42"/>
      <c r="E2" s="42"/>
      <c r="F2" s="42"/>
    </row>
    <row r="3" s="40" customFormat="1" ht="18" customHeight="1" spans="2:6">
      <c r="B3" s="53" t="s">
        <v>1891</v>
      </c>
      <c r="C3" s="54"/>
      <c r="D3" s="54"/>
      <c r="E3" s="54"/>
      <c r="F3" s="54"/>
    </row>
    <row r="4" s="40" customFormat="1" ht="30" customHeight="1" spans="1:6">
      <c r="A4" s="45" t="s">
        <v>4</v>
      </c>
      <c r="B4" s="45"/>
      <c r="C4" s="46" t="s">
        <v>1897</v>
      </c>
      <c r="D4" s="46" t="s">
        <v>1938</v>
      </c>
      <c r="E4" s="46" t="s">
        <v>1939</v>
      </c>
      <c r="F4" s="46" t="s">
        <v>1969</v>
      </c>
    </row>
    <row r="5" s="40" customFormat="1" ht="30" customHeight="1" spans="1:6">
      <c r="A5" s="55" t="s">
        <v>1970</v>
      </c>
      <c r="B5" s="55"/>
      <c r="C5" s="48" t="s">
        <v>1898</v>
      </c>
      <c r="D5" s="56">
        <f>D6+D7</f>
        <v>51.93</v>
      </c>
      <c r="E5" s="56">
        <f>E6+E7</f>
        <v>51.93</v>
      </c>
      <c r="F5" s="56"/>
    </row>
    <row r="6" s="40" customFormat="1" ht="30" customHeight="1" spans="1:6">
      <c r="A6" s="57" t="s">
        <v>1971</v>
      </c>
      <c r="B6" s="57"/>
      <c r="C6" s="48" t="s">
        <v>1899</v>
      </c>
      <c r="D6" s="56">
        <v>3.99</v>
      </c>
      <c r="E6" s="56">
        <v>3.99</v>
      </c>
      <c r="F6" s="56"/>
    </row>
    <row r="7" s="40" customFormat="1" ht="30" customHeight="1" spans="1:6">
      <c r="A7" s="57" t="s">
        <v>1972</v>
      </c>
      <c r="B7" s="57"/>
      <c r="C7" s="48" t="s">
        <v>1900</v>
      </c>
      <c r="D7" s="56">
        <v>47.94</v>
      </c>
      <c r="E7" s="56">
        <v>47.94</v>
      </c>
      <c r="F7" s="56"/>
    </row>
    <row r="8" s="40" customFormat="1" ht="30" customHeight="1" spans="1:6">
      <c r="A8" s="58" t="s">
        <v>1973</v>
      </c>
      <c r="B8" s="58"/>
      <c r="C8" s="48" t="s">
        <v>1901</v>
      </c>
      <c r="D8" s="56"/>
      <c r="E8" s="56"/>
      <c r="F8" s="56"/>
    </row>
    <row r="9" s="40" customFormat="1" ht="30" customHeight="1" spans="1:6">
      <c r="A9" s="57" t="s">
        <v>1971</v>
      </c>
      <c r="B9" s="57"/>
      <c r="C9" s="48" t="s">
        <v>1902</v>
      </c>
      <c r="D9" s="56"/>
      <c r="E9" s="56"/>
      <c r="F9" s="56"/>
    </row>
    <row r="10" s="40" customFormat="1" ht="30" customHeight="1" spans="1:6">
      <c r="A10" s="57" t="s">
        <v>1972</v>
      </c>
      <c r="B10" s="57"/>
      <c r="C10" s="48" t="s">
        <v>1903</v>
      </c>
      <c r="D10" s="56"/>
      <c r="E10" s="56"/>
      <c r="F10" s="56"/>
    </row>
    <row r="11" s="41" customFormat="1" ht="41" customHeight="1" spans="1:6">
      <c r="A11" s="51" t="s">
        <v>1974</v>
      </c>
      <c r="B11" s="51"/>
      <c r="C11" s="51"/>
      <c r="D11" s="51"/>
      <c r="E11" s="51"/>
      <c r="F11" s="51"/>
    </row>
    <row r="14" s="39" customFormat="1" ht="19.5" spans="1:1">
      <c r="A14" s="59"/>
    </row>
    <row r="15" s="39" customFormat="1" ht="19" customHeight="1" spans="1:1">
      <c r="A15" s="60"/>
    </row>
    <row r="16" s="39" customFormat="1" ht="29" customHeight="1"/>
    <row r="17" s="39" customFormat="1" ht="29" customHeight="1"/>
    <row r="18" s="39" customFormat="1" ht="29" customHeight="1"/>
    <row r="19" s="39" customFormat="1" ht="29" customHeight="1"/>
    <row r="20" s="39" customFormat="1" ht="30" customHeight="1" spans="1:1">
      <c r="A20" s="60"/>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11"/>
  <sheetViews>
    <sheetView workbookViewId="0">
      <selection activeCell="G30" sqref="G30"/>
    </sheetView>
  </sheetViews>
  <sheetFormatPr defaultColWidth="8.88333333333333" defaultRowHeight="13.5" outlineLevelCol="5"/>
  <cols>
    <col min="1" max="1" width="8.88333333333333" style="39"/>
    <col min="2" max="6" width="24.2166666666667" style="39" customWidth="1"/>
    <col min="7" max="16384" width="8.88333333333333" style="39"/>
  </cols>
  <sheetData>
    <row r="1" s="39" customFormat="1" ht="24" customHeight="1"/>
    <row r="2" s="39" customFormat="1" ht="25.5" spans="1:6">
      <c r="A2" s="42" t="s">
        <v>1975</v>
      </c>
      <c r="B2" s="43"/>
      <c r="C2" s="43"/>
      <c r="D2" s="43"/>
      <c r="E2" s="43"/>
      <c r="F2" s="43"/>
    </row>
    <row r="3" s="39" customFormat="1" ht="23" customHeight="1" spans="1:6">
      <c r="A3" s="44" t="s">
        <v>1891</v>
      </c>
      <c r="B3" s="44"/>
      <c r="C3" s="44"/>
      <c r="D3" s="44"/>
      <c r="E3" s="44"/>
      <c r="F3" s="44"/>
    </row>
    <row r="4" s="40" customFormat="1" ht="30" customHeight="1" spans="1:6">
      <c r="A4" s="45" t="s">
        <v>1976</v>
      </c>
      <c r="B4" s="46" t="s">
        <v>1851</v>
      </c>
      <c r="C4" s="46" t="s">
        <v>1977</v>
      </c>
      <c r="D4" s="46" t="s">
        <v>1978</v>
      </c>
      <c r="E4" s="46" t="s">
        <v>1979</v>
      </c>
      <c r="F4" s="46" t="s">
        <v>1980</v>
      </c>
    </row>
    <row r="5" s="40" customFormat="1" ht="45" customHeight="1" spans="1:6">
      <c r="A5" s="47">
        <v>1</v>
      </c>
      <c r="B5" s="48"/>
      <c r="C5" s="49" t="s">
        <v>1981</v>
      </c>
      <c r="D5" s="50"/>
      <c r="E5" s="50" t="s">
        <v>1982</v>
      </c>
      <c r="F5" s="50"/>
    </row>
    <row r="6" s="40" customFormat="1" ht="45" customHeight="1" spans="1:6">
      <c r="A6" s="47">
        <v>2</v>
      </c>
      <c r="B6" s="48"/>
      <c r="C6" s="49"/>
      <c r="D6" s="50"/>
      <c r="E6" s="50"/>
      <c r="F6" s="50"/>
    </row>
    <row r="7" s="40" customFormat="1" ht="45" customHeight="1" spans="1:6">
      <c r="A7" s="47" t="s">
        <v>1983</v>
      </c>
      <c r="B7" s="48"/>
      <c r="C7" s="49"/>
      <c r="D7" s="50"/>
      <c r="E7" s="50"/>
      <c r="F7" s="50"/>
    </row>
    <row r="8" s="41" customFormat="1" ht="33" customHeight="1" spans="1:6">
      <c r="A8" s="51" t="s">
        <v>1984</v>
      </c>
      <c r="B8" s="51"/>
      <c r="C8" s="51"/>
      <c r="D8" s="51"/>
      <c r="E8" s="51"/>
      <c r="F8" s="51"/>
    </row>
    <row r="11" spans="1:1">
      <c r="A11" s="39" t="s">
        <v>1985</v>
      </c>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J18"/>
  <sheetViews>
    <sheetView workbookViewId="0">
      <selection activeCell="E8" sqref="E8"/>
    </sheetView>
  </sheetViews>
  <sheetFormatPr defaultColWidth="8" defaultRowHeight="12"/>
  <cols>
    <col min="1" max="1" width="26.9083333333333" style="10" customWidth="1"/>
    <col min="2" max="2" width="36.625" style="10" customWidth="1"/>
    <col min="3" max="5" width="20.6333333333333" style="10" customWidth="1"/>
    <col min="6" max="6" width="14.3333333333333" style="10" customWidth="1"/>
    <col min="7" max="7" width="20.6333333333333" style="10" customWidth="1"/>
    <col min="8" max="9" width="13.3333333333333" style="10" customWidth="1"/>
    <col min="10" max="10" width="26" style="10" customWidth="1"/>
    <col min="11" max="16384" width="8" style="10"/>
  </cols>
  <sheetData>
    <row r="2" s="10" customFormat="1" ht="39" customHeight="1" spans="1:10">
      <c r="A2" s="13" t="s">
        <v>1986</v>
      </c>
      <c r="B2" s="13"/>
      <c r="C2" s="13"/>
      <c r="D2" s="13"/>
      <c r="E2" s="13"/>
      <c r="F2" s="13"/>
      <c r="G2" s="13"/>
      <c r="H2" s="13"/>
      <c r="I2" s="13"/>
      <c r="J2" s="13"/>
    </row>
    <row r="3" s="10" customFormat="1" ht="23" customHeight="1" spans="1:1">
      <c r="A3" s="14"/>
    </row>
    <row r="4" s="11" customFormat="1" ht="44.25" customHeight="1" spans="1:10">
      <c r="A4" s="15" t="s">
        <v>1987</v>
      </c>
      <c r="B4" s="15" t="s">
        <v>1988</v>
      </c>
      <c r="C4" s="15" t="s">
        <v>1989</v>
      </c>
      <c r="D4" s="15" t="s">
        <v>1990</v>
      </c>
      <c r="E4" s="15" t="s">
        <v>1991</v>
      </c>
      <c r="F4" s="15" t="s">
        <v>1992</v>
      </c>
      <c r="G4" s="15" t="s">
        <v>1993</v>
      </c>
      <c r="H4" s="15" t="s">
        <v>1994</v>
      </c>
      <c r="I4" s="15" t="s">
        <v>1995</v>
      </c>
      <c r="J4" s="15" t="s">
        <v>1996</v>
      </c>
    </row>
    <row r="5" s="10" customFormat="1" ht="18.75" spans="1:10">
      <c r="A5" s="16">
        <v>1</v>
      </c>
      <c r="B5" s="16">
        <v>2</v>
      </c>
      <c r="C5" s="16">
        <v>3</v>
      </c>
      <c r="D5" s="16">
        <v>4</v>
      </c>
      <c r="E5" s="16">
        <v>5</v>
      </c>
      <c r="F5" s="16">
        <v>6</v>
      </c>
      <c r="G5" s="16">
        <v>7</v>
      </c>
      <c r="H5" s="16">
        <v>8</v>
      </c>
      <c r="I5" s="16">
        <v>9</v>
      </c>
      <c r="J5" s="16">
        <v>10</v>
      </c>
    </row>
    <row r="6" s="10" customFormat="1" ht="14.25" spans="1:10">
      <c r="A6" s="17" t="s">
        <v>1997</v>
      </c>
      <c r="B6" s="17"/>
      <c r="C6" s="17"/>
      <c r="D6" s="17"/>
      <c r="E6" s="17"/>
      <c r="F6" s="17"/>
      <c r="G6" s="17"/>
      <c r="H6" s="17"/>
      <c r="I6" s="17"/>
      <c r="J6" s="17"/>
    </row>
    <row r="7" s="10" customFormat="1" ht="57" spans="1:10">
      <c r="A7" s="18" t="s">
        <v>1998</v>
      </c>
      <c r="B7" s="18" t="s">
        <v>1999</v>
      </c>
      <c r="C7" s="19" t="s">
        <v>2000</v>
      </c>
      <c r="D7" s="19" t="s">
        <v>2001</v>
      </c>
      <c r="E7" s="19" t="s">
        <v>2002</v>
      </c>
      <c r="F7" s="19" t="s">
        <v>2003</v>
      </c>
      <c r="G7" s="17">
        <v>90</v>
      </c>
      <c r="H7" s="17" t="s">
        <v>2004</v>
      </c>
      <c r="I7" s="558" t="s">
        <v>2005</v>
      </c>
      <c r="J7" s="19" t="s">
        <v>2006</v>
      </c>
    </row>
    <row r="8" s="10" customFormat="1" ht="71.25" spans="1:10">
      <c r="A8" s="20"/>
      <c r="B8" s="20"/>
      <c r="C8" s="19" t="s">
        <v>2007</v>
      </c>
      <c r="D8" s="19" t="s">
        <v>2008</v>
      </c>
      <c r="E8" s="19" t="s">
        <v>2009</v>
      </c>
      <c r="F8" s="19" t="s">
        <v>2003</v>
      </c>
      <c r="G8" s="17">
        <v>90</v>
      </c>
      <c r="H8" s="17" t="s">
        <v>2004</v>
      </c>
      <c r="I8" s="558" t="s">
        <v>2005</v>
      </c>
      <c r="J8" s="19" t="s">
        <v>2010</v>
      </c>
    </row>
    <row r="9" s="12" customFormat="1" ht="71.25" spans="1:10">
      <c r="A9" s="21"/>
      <c r="B9" s="21"/>
      <c r="C9" s="19" t="s">
        <v>2011</v>
      </c>
      <c r="D9" s="19" t="s">
        <v>2012</v>
      </c>
      <c r="E9" s="19" t="s">
        <v>2013</v>
      </c>
      <c r="F9" s="19" t="s">
        <v>2003</v>
      </c>
      <c r="G9" s="17">
        <v>90</v>
      </c>
      <c r="H9" s="17" t="s">
        <v>2004</v>
      </c>
      <c r="I9" s="558" t="s">
        <v>2005</v>
      </c>
      <c r="J9" s="19" t="s">
        <v>2014</v>
      </c>
    </row>
    <row r="10" s="10" customFormat="1" ht="42.75" spans="1:10">
      <c r="A10" s="18" t="s">
        <v>2015</v>
      </c>
      <c r="B10" s="18" t="s">
        <v>2016</v>
      </c>
      <c r="C10" s="19" t="s">
        <v>2000</v>
      </c>
      <c r="D10" s="19" t="s">
        <v>2017</v>
      </c>
      <c r="E10" s="19" t="s">
        <v>2018</v>
      </c>
      <c r="F10" s="19" t="s">
        <v>2003</v>
      </c>
      <c r="G10" s="17">
        <v>90</v>
      </c>
      <c r="H10" s="17" t="s">
        <v>2004</v>
      </c>
      <c r="I10" s="558" t="s">
        <v>2005</v>
      </c>
      <c r="J10" s="19" t="s">
        <v>2019</v>
      </c>
    </row>
    <row r="11" s="10" customFormat="1" ht="71.25" spans="1:10">
      <c r="A11" s="20"/>
      <c r="B11" s="20"/>
      <c r="C11" s="19" t="s">
        <v>2007</v>
      </c>
      <c r="D11" s="19" t="s">
        <v>2020</v>
      </c>
      <c r="E11" s="19" t="s">
        <v>2021</v>
      </c>
      <c r="F11" s="19" t="s">
        <v>2003</v>
      </c>
      <c r="G11" s="17">
        <v>90</v>
      </c>
      <c r="H11" s="17" t="s">
        <v>2004</v>
      </c>
      <c r="I11" s="558" t="s">
        <v>2005</v>
      </c>
      <c r="J11" s="19" t="s">
        <v>2022</v>
      </c>
    </row>
    <row r="12" s="10" customFormat="1" ht="171" customHeight="1" spans="1:10">
      <c r="A12" s="20"/>
      <c r="B12" s="20"/>
      <c r="C12" s="22" t="s">
        <v>2011</v>
      </c>
      <c r="D12" s="22" t="s">
        <v>2023</v>
      </c>
      <c r="E12" s="22" t="s">
        <v>2024</v>
      </c>
      <c r="F12" s="22" t="s">
        <v>2003</v>
      </c>
      <c r="G12" s="18">
        <v>90</v>
      </c>
      <c r="H12" s="18" t="s">
        <v>2004</v>
      </c>
      <c r="I12" s="559" t="s">
        <v>2005</v>
      </c>
      <c r="J12" s="22" t="s">
        <v>2025</v>
      </c>
    </row>
    <row r="13" ht="28.5" spans="1:10">
      <c r="A13" s="23" t="s">
        <v>2026</v>
      </c>
      <c r="B13" s="23"/>
      <c r="C13" s="23"/>
      <c r="D13" s="23"/>
      <c r="E13" s="23"/>
      <c r="F13" s="23"/>
      <c r="G13" s="23"/>
      <c r="H13" s="23"/>
      <c r="I13" s="23"/>
      <c r="J13" s="23"/>
    </row>
    <row r="14" ht="14.25" spans="1:10">
      <c r="A14" s="24" t="s">
        <v>2027</v>
      </c>
      <c r="B14" s="24" t="s">
        <v>2028</v>
      </c>
      <c r="C14" s="25" t="s">
        <v>2000</v>
      </c>
      <c r="D14" s="26" t="s">
        <v>2001</v>
      </c>
      <c r="E14" s="19" t="s">
        <v>2029</v>
      </c>
      <c r="F14" s="22" t="s">
        <v>2003</v>
      </c>
      <c r="G14" s="23">
        <v>2828668.24</v>
      </c>
      <c r="H14" s="27" t="s">
        <v>2030</v>
      </c>
      <c r="I14" s="560" t="s">
        <v>2005</v>
      </c>
      <c r="J14" s="19" t="s">
        <v>2031</v>
      </c>
    </row>
    <row r="15" ht="66" customHeight="1" spans="1:10">
      <c r="A15" s="28"/>
      <c r="B15" s="28"/>
      <c r="C15" s="29"/>
      <c r="D15" s="26" t="s">
        <v>2017</v>
      </c>
      <c r="E15" s="19" t="s">
        <v>2032</v>
      </c>
      <c r="F15" s="19" t="s">
        <v>2033</v>
      </c>
      <c r="G15" s="22" t="s">
        <v>2034</v>
      </c>
      <c r="H15" s="30" t="s">
        <v>2004</v>
      </c>
      <c r="I15" s="37"/>
      <c r="J15" s="19" t="s">
        <v>2035</v>
      </c>
    </row>
    <row r="16" ht="42" customHeight="1" spans="1:10">
      <c r="A16" s="28"/>
      <c r="B16" s="28"/>
      <c r="C16" s="31"/>
      <c r="D16" s="26" t="s">
        <v>2036</v>
      </c>
      <c r="E16" s="22" t="s">
        <v>2037</v>
      </c>
      <c r="F16" s="22" t="s">
        <v>2033</v>
      </c>
      <c r="G16" s="32">
        <v>100</v>
      </c>
      <c r="H16" s="18" t="s">
        <v>2004</v>
      </c>
      <c r="I16" s="561" t="s">
        <v>2005</v>
      </c>
      <c r="J16" s="19" t="s">
        <v>2038</v>
      </c>
    </row>
    <row r="17" ht="28.5" spans="1:10">
      <c r="A17" s="28"/>
      <c r="B17" s="28"/>
      <c r="C17" s="26" t="s">
        <v>2007</v>
      </c>
      <c r="D17" s="19" t="s">
        <v>2008</v>
      </c>
      <c r="E17" s="33" t="s">
        <v>2039</v>
      </c>
      <c r="F17" s="34" t="s">
        <v>2033</v>
      </c>
      <c r="G17" s="23" t="s">
        <v>2040</v>
      </c>
      <c r="H17" s="34" t="s">
        <v>2004</v>
      </c>
      <c r="I17" s="562" t="s">
        <v>2041</v>
      </c>
      <c r="J17" s="19" t="s">
        <v>2042</v>
      </c>
    </row>
    <row r="18" ht="75" customHeight="1" spans="1:10">
      <c r="A18" s="35"/>
      <c r="B18" s="35"/>
      <c r="C18" s="26" t="s">
        <v>2011</v>
      </c>
      <c r="D18" s="19" t="s">
        <v>2012</v>
      </c>
      <c r="E18" s="33" t="s">
        <v>2024</v>
      </c>
      <c r="F18" s="34" t="s">
        <v>2003</v>
      </c>
      <c r="G18" s="23">
        <v>90</v>
      </c>
      <c r="H18" s="34" t="s">
        <v>2004</v>
      </c>
      <c r="I18" s="562" t="s">
        <v>2005</v>
      </c>
      <c r="J18" s="19" t="s">
        <v>2043</v>
      </c>
    </row>
  </sheetData>
  <mergeCells count="8">
    <mergeCell ref="A2:J2"/>
    <mergeCell ref="A7:A9"/>
    <mergeCell ref="A10:A12"/>
    <mergeCell ref="A14:A18"/>
    <mergeCell ref="B7:B9"/>
    <mergeCell ref="B10:B12"/>
    <mergeCell ref="B14:B18"/>
    <mergeCell ref="C14:C16"/>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FFFF00"/>
  </sheetPr>
  <dimension ref="A1:B9"/>
  <sheetViews>
    <sheetView workbookViewId="0">
      <selection activeCell="F6" sqref="F6"/>
    </sheetView>
  </sheetViews>
  <sheetFormatPr defaultColWidth="9" defaultRowHeight="13.5" outlineLevelCol="1"/>
  <cols>
    <col min="1" max="1" width="20.25" style="1" customWidth="1"/>
    <col min="2" max="2" width="65.125" style="1" customWidth="1"/>
    <col min="3" max="16384" width="9" style="1"/>
  </cols>
  <sheetData>
    <row r="1" ht="32" customHeight="1" spans="1:2">
      <c r="A1" s="2" t="s">
        <v>2044</v>
      </c>
      <c r="B1" s="2"/>
    </row>
    <row r="3" ht="40" customHeight="1" spans="1:2">
      <c r="A3" s="3" t="s">
        <v>2045</v>
      </c>
      <c r="B3" s="4" t="s">
        <v>2046</v>
      </c>
    </row>
    <row r="4" ht="45" customHeight="1" spans="1:2">
      <c r="A4" s="5" t="s">
        <v>2047</v>
      </c>
      <c r="B4" s="6" t="s">
        <v>2048</v>
      </c>
    </row>
    <row r="5" ht="192" customHeight="1" spans="1:2">
      <c r="A5" s="7" t="s">
        <v>2049</v>
      </c>
      <c r="B5" s="8" t="s">
        <v>2050</v>
      </c>
    </row>
    <row r="6" ht="150" customHeight="1" spans="1:2">
      <c r="A6" s="7" t="s">
        <v>2051</v>
      </c>
      <c r="B6" s="8" t="s">
        <v>2052</v>
      </c>
    </row>
    <row r="7" ht="131" customHeight="1" spans="1:2">
      <c r="A7" s="7" t="s">
        <v>2053</v>
      </c>
      <c r="B7" s="8" t="s">
        <v>2054</v>
      </c>
    </row>
    <row r="8" ht="142" customHeight="1" spans="1:2">
      <c r="A8" s="9" t="s">
        <v>2055</v>
      </c>
      <c r="B8" s="8" t="s">
        <v>2056</v>
      </c>
    </row>
    <row r="9" ht="187" customHeight="1" spans="1:2">
      <c r="A9" s="8" t="s">
        <v>2057</v>
      </c>
      <c r="B9" s="8" t="s">
        <v>2058</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1-1曲靖经开区一般公共预算收入情况表</vt:lpstr>
      <vt:lpstr>1-2曲靖经开区一般公共预算支出情况表</vt:lpstr>
      <vt:lpstr>1-3区本级一般公共预算收入情况表</vt:lpstr>
      <vt:lpstr>1-4区本级一般公共预算支出情况表（公开到项级）</vt:lpstr>
      <vt:lpstr>1-5区本级一般公共预算基本支出情况表（公开到款级）</vt:lpstr>
      <vt:lpstr>1-6区本级一般公共预算支出表(区对下转移支付项目)</vt:lpstr>
      <vt:lpstr>1-7曲靖经开区分地区税收返还和转移支付预算表</vt:lpstr>
      <vt:lpstr>1-8曲靖经开区区本级“三公”经费预算财政拨款情况统计表</vt:lpstr>
      <vt:lpstr>2-1曲靖经开区政府性基金预算收入情况表</vt:lpstr>
      <vt:lpstr>2-2曲靖经开区政府性基金预算支出情况表</vt:lpstr>
      <vt:lpstr>2-3曲靖经开区本级政府性基金预算收入情况表</vt:lpstr>
      <vt:lpstr>2-4区本级政府性基金预算支出情况表（公开到项级）</vt:lpstr>
      <vt:lpstr>2-5区本级政府性基金支出表(对下转移支付)</vt:lpstr>
      <vt:lpstr>3-1曲靖经开区国有资本经营收入预算情况表</vt:lpstr>
      <vt:lpstr>3-2曲靖经开区国有资本经营支出预算情况表</vt:lpstr>
      <vt:lpstr>3-3区本级国有资本经营收入预算情况表</vt:lpstr>
      <vt:lpstr>3-4区本级国有资本经营支出预算情况表（公开到项级）</vt:lpstr>
      <vt:lpstr>3-5 曲靖经开区国有资本经营预算转移支付表 （分地区）</vt:lpstr>
      <vt:lpstr>3-6 国有资本经营预算转移支付表（分项目）</vt:lpstr>
      <vt:lpstr>4-1曲靖经开区社会保险基金收入预算情况表</vt:lpstr>
      <vt:lpstr>4-2曲靖经开区社会保险基金支出预算情况表</vt:lpstr>
      <vt:lpstr>4-3区本级社会保险基金收入预算情况表</vt:lpstr>
      <vt:lpstr>4-4区本级社会保险基金支出预算情况表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2025年曲靖经开区区本级政府专项债务限额和余额情况表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王吉飞珠江网</cp:lastModifiedBy>
  <dcterms:created xsi:type="dcterms:W3CDTF">2006-09-16T00:00:00Z</dcterms:created>
  <cp:lastPrinted>2020-05-07T10:46:00Z</cp:lastPrinted>
  <dcterms:modified xsi:type="dcterms:W3CDTF">2025-05-27T02:10:03Z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B962C0B80A2343BE96FA97809F0F8C5D_12</vt:lpwstr>
  </property>
</Properties>
</file>